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rbara\POLUGODISNJI I GODISNJI OBRACUN\2020\31.12.2020\"/>
    </mc:Choice>
  </mc:AlternateContent>
  <xr:revisionPtr revIDLastSave="0" documentId="13_ncr:1_{C664974E-6A64-41A5-92C3-BB9A38EB052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  <definedName name="_xlnm.Print_Area" localSheetId="0">Sheet1!$A$1:$N$53</definedName>
  </definedNames>
  <calcPr calcId="181029"/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D52" i="1"/>
  <c r="N51" i="1"/>
  <c r="E51" i="1"/>
  <c r="O51" i="1" s="1"/>
  <c r="N50" i="1"/>
  <c r="N49" i="1"/>
  <c r="O49" i="1" s="1"/>
  <c r="O52" i="1" s="1"/>
  <c r="M48" i="1"/>
  <c r="L48" i="1"/>
  <c r="K48" i="1"/>
  <c r="J48" i="1"/>
  <c r="I48" i="1"/>
  <c r="H48" i="1"/>
  <c r="G48" i="1"/>
  <c r="F48" i="1"/>
  <c r="D48" i="1"/>
  <c r="N47" i="1"/>
  <c r="O47" i="1" s="1"/>
  <c r="E47" i="1"/>
  <c r="E48" i="1" s="1"/>
  <c r="N46" i="1"/>
  <c r="N45" i="1"/>
  <c r="O45" i="1" s="1"/>
  <c r="M43" i="1"/>
  <c r="L43" i="1"/>
  <c r="K43" i="1"/>
  <c r="J43" i="1"/>
  <c r="I43" i="1"/>
  <c r="H43" i="1"/>
  <c r="F43" i="1"/>
  <c r="D43" i="1"/>
  <c r="N42" i="1"/>
  <c r="E42" i="1"/>
  <c r="N41" i="1"/>
  <c r="E41" i="1"/>
  <c r="O41" i="1" s="1"/>
  <c r="O40" i="1"/>
  <c r="E40" i="1"/>
  <c r="N39" i="1"/>
  <c r="O39" i="1" s="1"/>
  <c r="G39" i="1"/>
  <c r="E39" i="1"/>
  <c r="N38" i="1"/>
  <c r="N43" i="1" s="1"/>
  <c r="E38" i="1"/>
  <c r="L36" i="1"/>
  <c r="L37" i="1" s="1"/>
  <c r="K36" i="1"/>
  <c r="J36" i="1"/>
  <c r="I36" i="1"/>
  <c r="H36" i="1"/>
  <c r="H37" i="1" s="1"/>
  <c r="F36" i="1"/>
  <c r="E36" i="1"/>
  <c r="D36" i="1"/>
  <c r="D37" i="1" s="1"/>
  <c r="N35" i="1"/>
  <c r="O35" i="1" s="1"/>
  <c r="N34" i="1"/>
  <c r="O34" i="1" s="1"/>
  <c r="M33" i="1"/>
  <c r="N33" i="1" s="1"/>
  <c r="N36" i="1" s="1"/>
  <c r="G33" i="1"/>
  <c r="G36" i="1" s="1"/>
  <c r="E33" i="1"/>
  <c r="O33" i="1" s="1"/>
  <c r="O36" i="1" s="1"/>
  <c r="M32" i="1"/>
  <c r="L32" i="1"/>
  <c r="K32" i="1"/>
  <c r="K37" i="1" s="1"/>
  <c r="J32" i="1"/>
  <c r="J37" i="1" s="1"/>
  <c r="I32" i="1"/>
  <c r="I37" i="1" s="1"/>
  <c r="H32" i="1"/>
  <c r="G32" i="1"/>
  <c r="G37" i="1" s="1"/>
  <c r="F32" i="1"/>
  <c r="F37" i="1" s="1"/>
  <c r="D32" i="1"/>
  <c r="N31" i="1"/>
  <c r="N32" i="1" s="1"/>
  <c r="N37" i="1" s="1"/>
  <c r="E31" i="1"/>
  <c r="O31" i="1" s="1"/>
  <c r="N30" i="1"/>
  <c r="E30" i="1"/>
  <c r="O30" i="1" s="1"/>
  <c r="O29" i="1"/>
  <c r="N29" i="1"/>
  <c r="F29" i="1"/>
  <c r="E29" i="1"/>
  <c r="K28" i="1"/>
  <c r="M27" i="1"/>
  <c r="L27" i="1"/>
  <c r="K27" i="1"/>
  <c r="J27" i="1"/>
  <c r="I27" i="1"/>
  <c r="H27" i="1"/>
  <c r="G27" i="1"/>
  <c r="F27" i="1"/>
  <c r="D27" i="1"/>
  <c r="O26" i="1"/>
  <c r="O27" i="1" s="1"/>
  <c r="N26" i="1"/>
  <c r="N27" i="1" s="1"/>
  <c r="E26" i="1"/>
  <c r="E27" i="1" s="1"/>
  <c r="O25" i="1"/>
  <c r="O24" i="1"/>
  <c r="M24" i="1"/>
  <c r="N24" i="1" s="1"/>
  <c r="E24" i="1"/>
  <c r="G24" i="1" s="1"/>
  <c r="M23" i="1"/>
  <c r="L23" i="1"/>
  <c r="K23" i="1"/>
  <c r="J23" i="1"/>
  <c r="I23" i="1"/>
  <c r="I16" i="1" s="1"/>
  <c r="H23" i="1"/>
  <c r="G23" i="1"/>
  <c r="F23" i="1"/>
  <c r="D23" i="1"/>
  <c r="N22" i="1"/>
  <c r="E22" i="1"/>
  <c r="O22" i="1" s="1"/>
  <c r="O21" i="1"/>
  <c r="N21" i="1"/>
  <c r="N20" i="1"/>
  <c r="E20" i="1"/>
  <c r="O20" i="1" s="1"/>
  <c r="N19" i="1"/>
  <c r="N23" i="1" s="1"/>
  <c r="E19" i="1"/>
  <c r="O19" i="1" s="1"/>
  <c r="O23" i="1" s="1"/>
  <c r="N18" i="1"/>
  <c r="M18" i="1"/>
  <c r="L18" i="1"/>
  <c r="L16" i="1" s="1"/>
  <c r="L28" i="1" s="1"/>
  <c r="L44" i="1" s="1"/>
  <c r="L53" i="1" s="1"/>
  <c r="K18" i="1"/>
  <c r="K16" i="1" s="1"/>
  <c r="J18" i="1"/>
  <c r="I18" i="1"/>
  <c r="H18" i="1"/>
  <c r="H16" i="1" s="1"/>
  <c r="H28" i="1" s="1"/>
  <c r="H44" i="1" s="1"/>
  <c r="H53" i="1" s="1"/>
  <c r="G18" i="1"/>
  <c r="G16" i="1" s="1"/>
  <c r="F18" i="1"/>
  <c r="E18" i="1"/>
  <c r="D18" i="1"/>
  <c r="D16" i="1" s="1"/>
  <c r="D28" i="1" s="1"/>
  <c r="D44" i="1" s="1"/>
  <c r="D53" i="1" s="1"/>
  <c r="O17" i="1"/>
  <c r="O18" i="1" s="1"/>
  <c r="E17" i="1"/>
  <c r="N16" i="1"/>
  <c r="M16" i="1"/>
  <c r="J16" i="1"/>
  <c r="F16" i="1"/>
  <c r="N15" i="1"/>
  <c r="M15" i="1"/>
  <c r="L15" i="1"/>
  <c r="K15" i="1"/>
  <c r="J15" i="1"/>
  <c r="J28" i="1" s="1"/>
  <c r="I15" i="1"/>
  <c r="H15" i="1"/>
  <c r="F15" i="1"/>
  <c r="F28" i="1" s="1"/>
  <c r="E15" i="1"/>
  <c r="D15" i="1"/>
  <c r="O14" i="1"/>
  <c r="O13" i="1"/>
  <c r="G13" i="1"/>
  <c r="G15" i="1" s="1"/>
  <c r="G28" i="1" s="1"/>
  <c r="E13" i="1"/>
  <c r="O12" i="1"/>
  <c r="M11" i="1"/>
  <c r="L11" i="1"/>
  <c r="K11" i="1"/>
  <c r="J11" i="1"/>
  <c r="I11" i="1"/>
  <c r="H11" i="1"/>
  <c r="G11" i="1"/>
  <c r="F11" i="1"/>
  <c r="E11" i="1"/>
  <c r="D11" i="1"/>
  <c r="O10" i="1"/>
  <c r="O11" i="1" s="1"/>
  <c r="N10" i="1"/>
  <c r="N11" i="1" s="1"/>
  <c r="D10" i="1"/>
  <c r="N9" i="1"/>
  <c r="M9" i="1"/>
  <c r="L9" i="1"/>
  <c r="K9" i="1"/>
  <c r="J9" i="1"/>
  <c r="I9" i="1"/>
  <c r="H9" i="1"/>
  <c r="F9" i="1"/>
  <c r="E9" i="1"/>
  <c r="D9" i="1"/>
  <c r="G8" i="1"/>
  <c r="E8" i="1"/>
  <c r="O8" i="1" s="1"/>
  <c r="O7" i="1"/>
  <c r="G7" i="1"/>
  <c r="O6" i="1"/>
  <c r="G6" i="1"/>
  <c r="O5" i="1"/>
  <c r="G5" i="1"/>
  <c r="G9" i="1" s="1"/>
  <c r="O4" i="1"/>
  <c r="O9" i="1" s="1"/>
  <c r="E4" i="1"/>
  <c r="O16" i="1" l="1"/>
  <c r="F44" i="1"/>
  <c r="F53" i="1" s="1"/>
  <c r="K44" i="1"/>
  <c r="K53" i="1" s="1"/>
  <c r="I28" i="1"/>
  <c r="M28" i="1"/>
  <c r="M44" i="1" s="1"/>
  <c r="M53" i="1" s="1"/>
  <c r="O48" i="1"/>
  <c r="I44" i="1"/>
  <c r="I53" i="1" s="1"/>
  <c r="O38" i="1"/>
  <c r="O43" i="1" s="1"/>
  <c r="E43" i="1"/>
  <c r="J44" i="1"/>
  <c r="J53" i="1" s="1"/>
  <c r="O15" i="1"/>
  <c r="O28" i="1" s="1"/>
  <c r="E23" i="1"/>
  <c r="E16" i="1" s="1"/>
  <c r="O32" i="1"/>
  <c r="O37" i="1" s="1"/>
  <c r="O44" i="1" s="1"/>
  <c r="O53" i="1" s="1"/>
  <c r="O42" i="1"/>
  <c r="G42" i="1"/>
  <c r="E28" i="1"/>
  <c r="E44" i="1" s="1"/>
  <c r="E53" i="1" s="1"/>
  <c r="N28" i="1"/>
  <c r="N44" i="1" s="1"/>
  <c r="N53" i="1" s="1"/>
  <c r="E32" i="1"/>
  <c r="E37" i="1" s="1"/>
  <c r="M37" i="1"/>
  <c r="G43" i="1"/>
  <c r="G44" i="1" s="1"/>
  <c r="G53" i="1" s="1"/>
  <c r="N48" i="1"/>
  <c r="M36" i="1"/>
  <c r="E52" i="1"/>
  <c r="N52" i="1"/>
</calcChain>
</file>

<file path=xl/sharedStrings.xml><?xml version="1.0" encoding="utf-8"?>
<sst xmlns="http://schemas.openxmlformats.org/spreadsheetml/2006/main" count="121" uniqueCount="118">
  <si>
    <t>Redni
broj</t>
  </si>
  <si>
    <t>Konto</t>
  </si>
  <si>
    <t>Opis</t>
  </si>
  <si>
    <t>Potraživanja (stanje 31.12.)</t>
  </si>
  <si>
    <t>Dospjela</t>
  </si>
  <si>
    <t>Nedospjela</t>
  </si>
  <si>
    <t>Potraživanja iz ranijih godina dospjela</t>
  </si>
  <si>
    <t>Prijavljeno u stečaj ili likvidaciju-saldo</t>
  </si>
  <si>
    <t>Prijavljeno u postupak predstečajne nagodbe-saldo</t>
  </si>
  <si>
    <t>UKUPNO OVRHE</t>
  </si>
  <si>
    <t xml:space="preserve">NEOVRŠENA POTRAŽIVANJA </t>
  </si>
  <si>
    <t>1</t>
  </si>
  <si>
    <t>22 (12-21)</t>
  </si>
  <si>
    <t>Porez na kuće za odmor</t>
  </si>
  <si>
    <t>Porez na tvrtku ili naziv</t>
  </si>
  <si>
    <t>1614301</t>
  </si>
  <si>
    <t xml:space="preserve">Porez na potrošnju </t>
  </si>
  <si>
    <t>Porez na korištenje javnih površina</t>
  </si>
  <si>
    <t>161340</t>
  </si>
  <si>
    <t>Porez na promet nekretnina 1783</t>
  </si>
  <si>
    <t>6</t>
  </si>
  <si>
    <t>161</t>
  </si>
  <si>
    <t>Ukupno potraživanja za poreze</t>
  </si>
  <si>
    <t>8</t>
  </si>
  <si>
    <t>163</t>
  </si>
  <si>
    <t>Potraživanja za prihode iz proračuna</t>
  </si>
  <si>
    <t>Potraživanja po osnovi naknade za zbrinjavanje kom. otpada na Kaštjunu</t>
  </si>
  <si>
    <t>Potraživanja za Ugovore o financiranju-stvarni troškovi gradnje</t>
  </si>
  <si>
    <t>Ostala potraživanja za usluge Grada Pule</t>
  </si>
  <si>
    <t>12</t>
  </si>
  <si>
    <t>1641</t>
  </si>
  <si>
    <t>Potraživanja za prihode od financijske imovine-knjiga izlaznih računa</t>
  </si>
  <si>
    <t>1642</t>
  </si>
  <si>
    <t>Potraživanja za prihode od nefinancijske imovine</t>
  </si>
  <si>
    <t>1642101</t>
  </si>
  <si>
    <t>Potraživanja za koncesije-pom.dobro</t>
  </si>
  <si>
    <t>16421</t>
  </si>
  <si>
    <t>Potraživanja za dane koncesije</t>
  </si>
  <si>
    <t>1642201</t>
  </si>
  <si>
    <t>Potraživanje za stanarinu-najam</t>
  </si>
  <si>
    <t>1642203</t>
  </si>
  <si>
    <t>Potraživanja za najam javnih površina</t>
  </si>
  <si>
    <t>1642204</t>
  </si>
  <si>
    <t>Potraživanja za zakup poslovnog prostora</t>
  </si>
  <si>
    <t>1642207</t>
  </si>
  <si>
    <t>Potraživanja za nakn.za uređ.voda-zakupci</t>
  </si>
  <si>
    <t>16422</t>
  </si>
  <si>
    <t>Potraživanja od zakupa i iznajmljivanja imovine</t>
  </si>
  <si>
    <t>21</t>
  </si>
  <si>
    <t>16423</t>
  </si>
  <si>
    <t>Potraživanja za naknade za korištenje nefinancijske imovine</t>
  </si>
  <si>
    <t>Potraživanja za spomeničku rentu 100%</t>
  </si>
  <si>
    <t>16429003</t>
  </si>
  <si>
    <t>Naknada za zadržavanje besp.izg.zgr.u prostoru-2963</t>
  </si>
  <si>
    <t>16429</t>
  </si>
  <si>
    <t>Potraživanja za ostale prihode od nefinancijske imovine</t>
  </si>
  <si>
    <t>164</t>
  </si>
  <si>
    <t>Potraživanja za prihode od imovine</t>
  </si>
  <si>
    <t>1652601</t>
  </si>
  <si>
    <t>Potraživanja od APN-a</t>
  </si>
  <si>
    <t>1652604</t>
  </si>
  <si>
    <t>Potraživanja za naknadu za uređenje voda-stambeni pr.</t>
  </si>
  <si>
    <t>1652605</t>
  </si>
  <si>
    <t>Potraživanja za naknadu za uređenje voda-poslovni pr.</t>
  </si>
  <si>
    <t>1652</t>
  </si>
  <si>
    <t>Potraživanja za prihode po posebnim propisima</t>
  </si>
  <si>
    <t>1653300</t>
  </si>
  <si>
    <t xml:space="preserve">Potraživanja za naknadu za priključke </t>
  </si>
  <si>
    <t>Potraživanja za komunalnu naknadu</t>
  </si>
  <si>
    <t>Potraživanja za komunalni doprinos</t>
  </si>
  <si>
    <t>1653</t>
  </si>
  <si>
    <t>Potraživanja za komunalne doprinose i naknade</t>
  </si>
  <si>
    <t>165</t>
  </si>
  <si>
    <t>Potraživanja za upravne i administrativne pristojbe, pristojbe po posebnim propisima</t>
  </si>
  <si>
    <t>16815000</t>
  </si>
  <si>
    <t>Potraživanja za kazne za nepropisno parkirana vozila</t>
  </si>
  <si>
    <t>16815001</t>
  </si>
  <si>
    <t>Potraživanja za kazne za parkirališta</t>
  </si>
  <si>
    <t>1681600</t>
  </si>
  <si>
    <t xml:space="preserve">Kazne po prekršajnom nalogu-porezna uprava                                     </t>
  </si>
  <si>
    <t>1683102</t>
  </si>
  <si>
    <t>Potraživanja za ostale prihode - parnični troškovi</t>
  </si>
  <si>
    <t>1683103</t>
  </si>
  <si>
    <t>Potraživanja za ostale prihode - presuda Monte Zaro</t>
  </si>
  <si>
    <t>168</t>
  </si>
  <si>
    <t>Potraživanja za kazne i upravne mjere</t>
  </si>
  <si>
    <t>16</t>
  </si>
  <si>
    <t>Potraživanja za prihode poslovanja</t>
  </si>
  <si>
    <t>1721101
1721102
1721110
1721111
1721112</t>
  </si>
  <si>
    <t>Potraživanja od prodaje stanova</t>
  </si>
  <si>
    <t>1711101
1711103</t>
  </si>
  <si>
    <t>Potraživanja od prodaje nekretnina-zemljište</t>
  </si>
  <si>
    <t>17</t>
  </si>
  <si>
    <t>Potraživanja od prodaje nefinancijske imovine</t>
  </si>
  <si>
    <t>1291101</t>
  </si>
  <si>
    <t>Grad Pula - potraživanja za bolovanje</t>
  </si>
  <si>
    <t>1292104</t>
  </si>
  <si>
    <t>Ostala nespomenuta potraživanja</t>
  </si>
  <si>
    <t>Ostala potraživanja za predujmove i naknade koje se refundiraju i ostala nespomenuta potraživanja</t>
  </si>
  <si>
    <t>SVEUKUPNO</t>
  </si>
  <si>
    <t>13 (9+10+11+12)</t>
  </si>
  <si>
    <t>GRAD PULA - POLA STANJE POTRAŽIVANJA NA DAN 31.12.2020</t>
  </si>
  <si>
    <t>Potraživanja tekuće 2020. godine dospjela</t>
  </si>
  <si>
    <t>Ovrhe saldo
31.12.2020</t>
  </si>
  <si>
    <t>129130</t>
  </si>
  <si>
    <t>Potraživanja za dane predujmove za EU projekte</t>
  </si>
  <si>
    <t>17212001</t>
  </si>
  <si>
    <t>Potraživanja od prodaje nekretnina-poslovni prostori</t>
  </si>
  <si>
    <t>Mjenice i zadužnice
u 2020. - saldo</t>
  </si>
  <si>
    <t>Poslane opomene u 2020.</t>
  </si>
  <si>
    <t>1613102
1613105</t>
  </si>
  <si>
    <t>1614602,
1614603</t>
  </si>
  <si>
    <t>163611, 163612</t>
  </si>
  <si>
    <t xml:space="preserve">Potraživanja tek.pom.pror.korisnik iz pror.koji im nije nadležan </t>
  </si>
  <si>
    <t>1641901
1641902</t>
  </si>
  <si>
    <t>16429002
16429005</t>
  </si>
  <si>
    <t>1653200
16532001</t>
  </si>
  <si>
    <t>1653100
16531001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</si>
</sst>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 applyProtection="1">
      <alignment horizontal="right" wrapText="1"/>
      <protection locked="0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 applyProtection="1">
      <alignment wrapText="1"/>
      <protection locked="0"/>
    </xf>
    <xf numFmtId="4" fontId="1" fillId="0" borderId="4" xfId="0" applyNumberFormat="1" applyFont="1" applyBorder="1" applyAlignment="1" applyProtection="1">
      <alignment wrapText="1"/>
      <protection locked="0"/>
    </xf>
    <xf numFmtId="4" fontId="1" fillId="0" borderId="5" xfId="0" applyNumberFormat="1" applyFont="1" applyBorder="1" applyAlignment="1" applyProtection="1">
      <alignment wrapText="1"/>
      <protection locked="0"/>
    </xf>
    <xf numFmtId="49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1" fillId="0" borderId="6" xfId="0" applyNumberFormat="1" applyFont="1" applyBorder="1" applyAlignment="1" applyProtection="1">
      <alignment wrapText="1"/>
      <protection locked="0"/>
    </xf>
    <xf numFmtId="4" fontId="2" fillId="0" borderId="3" xfId="0" applyNumberFormat="1" applyFont="1" applyBorder="1" applyAlignment="1">
      <alignment wrapText="1"/>
    </xf>
    <xf numFmtId="0" fontId="3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4" fontId="1" fillId="0" borderId="2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4" fontId="2" fillId="0" borderId="3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4" fontId="1" fillId="0" borderId="1" xfId="0" applyNumberFormat="1" applyFont="1" applyBorder="1" applyAlignment="1" applyProtection="1">
      <alignment horizontal="right" wrapText="1"/>
      <protection locked="0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 applyProtection="1">
      <alignment wrapText="1"/>
      <protection locked="0"/>
    </xf>
    <xf numFmtId="4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 applyProtection="1">
      <alignment wrapText="1"/>
      <protection locked="0"/>
    </xf>
    <xf numFmtId="4" fontId="2" fillId="0" borderId="1" xfId="0" applyNumberFormat="1" applyFont="1" applyBorder="1" applyAlignment="1" applyProtection="1">
      <alignment horizontal="right" wrapText="1"/>
      <protection locked="0"/>
    </xf>
    <xf numFmtId="4" fontId="2" fillId="0" borderId="3" xfId="0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horizontal="left" wrapText="1"/>
    </xf>
    <xf numFmtId="4" fontId="1" fillId="0" borderId="7" xfId="0" applyNumberFormat="1" applyFont="1" applyBorder="1" applyAlignment="1" applyProtection="1">
      <alignment wrapText="1"/>
      <protection locked="0"/>
    </xf>
    <xf numFmtId="4" fontId="1" fillId="0" borderId="8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 wrapText="1"/>
    </xf>
    <xf numFmtId="4" fontId="2" fillId="0" borderId="9" xfId="0" applyNumberFormat="1" applyFont="1" applyBorder="1" applyAlignment="1" applyProtection="1">
      <alignment wrapText="1"/>
      <protection locked="0"/>
    </xf>
    <xf numFmtId="4" fontId="1" fillId="0" borderId="2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wrapText="1"/>
    </xf>
    <xf numFmtId="4" fontId="2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4" fontId="2" fillId="0" borderId="3" xfId="0" applyNumberFormat="1" applyFont="1" applyBorder="1" applyAlignment="1">
      <alignment vertical="center" wrapText="1"/>
    </xf>
    <xf numFmtId="4" fontId="1" fillId="0" borderId="0" xfId="0" applyNumberFormat="1" applyFo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A43" zoomScaleNormal="100" workbookViewId="0">
      <selection activeCell="A43" sqref="A1:XFD1048576"/>
    </sheetView>
  </sheetViews>
  <sheetFormatPr defaultColWidth="9.109375" defaultRowHeight="13.8" x14ac:dyDescent="0.25"/>
  <cols>
    <col min="1" max="1" width="5.88671875" style="23" customWidth="1"/>
    <col min="2" max="2" width="10" style="23" customWidth="1"/>
    <col min="3" max="3" width="46.5546875" style="23" customWidth="1"/>
    <col min="4" max="4" width="17" style="23" bestFit="1" customWidth="1"/>
    <col min="5" max="5" width="15.6640625" style="23" bestFit="1" customWidth="1"/>
    <col min="6" max="6" width="15.5546875" style="23" bestFit="1" customWidth="1"/>
    <col min="7" max="7" width="15.6640625" style="23" bestFit="1" customWidth="1"/>
    <col min="8" max="8" width="15.5546875" style="23" bestFit="1" customWidth="1"/>
    <col min="9" max="9" width="15.44140625" style="23" customWidth="1"/>
    <col min="10" max="11" width="15.5546875" style="23" bestFit="1" customWidth="1"/>
    <col min="12" max="12" width="13.44140625" style="23" bestFit="1" customWidth="1"/>
    <col min="13" max="13" width="14.33203125" style="23" bestFit="1" customWidth="1"/>
    <col min="14" max="14" width="15.6640625" style="23" bestFit="1" customWidth="1"/>
    <col min="15" max="15" width="15.44140625" style="23" hidden="1" customWidth="1"/>
    <col min="16" max="16384" width="9.109375" style="23"/>
  </cols>
  <sheetData>
    <row r="1" spans="1:15" ht="14.4" x14ac:dyDescent="0.3">
      <c r="A1" s="22" t="s">
        <v>101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55.8" thickBot="1" x14ac:dyDescent="0.3">
      <c r="A2" s="16" t="s">
        <v>0</v>
      </c>
      <c r="B2" s="16" t="s">
        <v>1</v>
      </c>
      <c r="C2" s="1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102</v>
      </c>
      <c r="I2" s="16" t="s">
        <v>109</v>
      </c>
      <c r="J2" s="16" t="s">
        <v>7</v>
      </c>
      <c r="K2" s="16" t="s">
        <v>8</v>
      </c>
      <c r="L2" s="16" t="s">
        <v>108</v>
      </c>
      <c r="M2" s="16" t="s">
        <v>103</v>
      </c>
      <c r="N2" s="16" t="s">
        <v>9</v>
      </c>
      <c r="O2" s="24" t="s">
        <v>10</v>
      </c>
    </row>
    <row r="3" spans="1:15" ht="14.4" thickBot="1" x14ac:dyDescent="0.3">
      <c r="A3" s="8">
        <v>0</v>
      </c>
      <c r="B3" s="2" t="s">
        <v>11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7">
        <v>11</v>
      </c>
      <c r="M3" s="17">
        <v>12</v>
      </c>
      <c r="N3" s="17" t="s">
        <v>100</v>
      </c>
      <c r="O3" s="25" t="s">
        <v>12</v>
      </c>
    </row>
    <row r="4" spans="1:15" ht="27.6" x14ac:dyDescent="0.25">
      <c r="A4" s="26">
        <v>1</v>
      </c>
      <c r="B4" s="27" t="s">
        <v>110</v>
      </c>
      <c r="C4" s="28" t="s">
        <v>13</v>
      </c>
      <c r="D4" s="29">
        <v>16263.98</v>
      </c>
      <c r="E4" s="29">
        <f>D4-F4</f>
        <v>7820.66</v>
      </c>
      <c r="F4" s="29">
        <v>8443.32</v>
      </c>
      <c r="G4" s="29">
        <v>3394.27</v>
      </c>
      <c r="H4" s="29">
        <v>4426.3900000000003</v>
      </c>
      <c r="I4" s="29">
        <v>3571.73</v>
      </c>
      <c r="J4" s="29">
        <v>0</v>
      </c>
      <c r="K4" s="29">
        <v>0</v>
      </c>
      <c r="L4" s="29">
        <v>0</v>
      </c>
      <c r="M4" s="29">
        <v>2172.35</v>
      </c>
      <c r="N4" s="29">
        <v>2172.35</v>
      </c>
      <c r="O4" s="30">
        <f>E4-N4</f>
        <v>5648.3099999999995</v>
      </c>
    </row>
    <row r="5" spans="1:15" ht="27.6" x14ac:dyDescent="0.25">
      <c r="A5" s="26">
        <v>2</v>
      </c>
      <c r="B5" s="27" t="s">
        <v>111</v>
      </c>
      <c r="C5" s="28" t="s">
        <v>14</v>
      </c>
      <c r="D5" s="29">
        <v>762082.66</v>
      </c>
      <c r="E5" s="29">
        <v>761715.76</v>
      </c>
      <c r="F5" s="29">
        <v>366.9</v>
      </c>
      <c r="G5" s="29">
        <f>E5-H5</f>
        <v>761754.38</v>
      </c>
      <c r="H5" s="29">
        <v>-38.619999999999997</v>
      </c>
      <c r="I5" s="29">
        <v>0</v>
      </c>
      <c r="J5" s="29">
        <v>175375.04</v>
      </c>
      <c r="K5" s="29">
        <v>66427.48</v>
      </c>
      <c r="L5" s="29">
        <v>0</v>
      </c>
      <c r="M5" s="29">
        <v>519913.24</v>
      </c>
      <c r="N5" s="29">
        <v>761715.76</v>
      </c>
      <c r="O5" s="31">
        <f>E5-N5</f>
        <v>0</v>
      </c>
    </row>
    <row r="6" spans="1:15" x14ac:dyDescent="0.25">
      <c r="A6" s="26">
        <v>3</v>
      </c>
      <c r="B6" s="27" t="s">
        <v>15</v>
      </c>
      <c r="C6" s="28" t="s">
        <v>16</v>
      </c>
      <c r="D6" s="29">
        <v>547231.21</v>
      </c>
      <c r="E6" s="29">
        <v>547231.21</v>
      </c>
      <c r="F6" s="29">
        <v>0</v>
      </c>
      <c r="G6" s="29">
        <f>E6-H6</f>
        <v>380162.51999999996</v>
      </c>
      <c r="H6" s="29">
        <v>167068.69</v>
      </c>
      <c r="I6" s="29">
        <v>714277.55</v>
      </c>
      <c r="J6" s="29">
        <v>65200.23</v>
      </c>
      <c r="K6" s="29">
        <v>2146.75</v>
      </c>
      <c r="L6" s="29">
        <v>0</v>
      </c>
      <c r="M6" s="29">
        <v>358006.48</v>
      </c>
      <c r="N6" s="29">
        <v>425353.46</v>
      </c>
      <c r="O6" s="31">
        <f>E6-N6</f>
        <v>121877.74999999994</v>
      </c>
    </row>
    <row r="7" spans="1:15" x14ac:dyDescent="0.25">
      <c r="A7" s="26">
        <v>4</v>
      </c>
      <c r="B7" s="32">
        <v>1613101</v>
      </c>
      <c r="C7" s="28" t="s">
        <v>17</v>
      </c>
      <c r="D7" s="29">
        <v>1521059.79</v>
      </c>
      <c r="E7" s="29">
        <v>1521059.79</v>
      </c>
      <c r="F7" s="29">
        <v>0</v>
      </c>
      <c r="G7" s="29">
        <f>E7-H7</f>
        <v>259547.56000000006</v>
      </c>
      <c r="H7" s="29">
        <v>1261512.23</v>
      </c>
      <c r="I7" s="29">
        <v>399538.19</v>
      </c>
      <c r="J7" s="29">
        <v>0</v>
      </c>
      <c r="K7" s="29">
        <v>0</v>
      </c>
      <c r="L7" s="29">
        <v>0</v>
      </c>
      <c r="M7" s="29">
        <v>110244.07</v>
      </c>
      <c r="N7" s="29">
        <v>110244.07</v>
      </c>
      <c r="O7" s="31">
        <f>E7-N7</f>
        <v>1410815.72</v>
      </c>
    </row>
    <row r="8" spans="1:15" ht="14.4" thickBot="1" x14ac:dyDescent="0.3">
      <c r="A8" s="26">
        <v>5</v>
      </c>
      <c r="B8" s="27" t="s">
        <v>18</v>
      </c>
      <c r="C8" s="33" t="s">
        <v>19</v>
      </c>
      <c r="D8" s="29">
        <v>5524053.2800000003</v>
      </c>
      <c r="E8" s="29">
        <f>D8-F8</f>
        <v>5524053.2800000003</v>
      </c>
      <c r="F8" s="29">
        <v>0</v>
      </c>
      <c r="G8" s="29">
        <f>E8-H8</f>
        <v>3606350.22</v>
      </c>
      <c r="H8" s="29">
        <v>1917703.06</v>
      </c>
      <c r="I8" s="29">
        <v>0</v>
      </c>
      <c r="J8" s="29">
        <v>54059.3</v>
      </c>
      <c r="K8" s="29">
        <v>0</v>
      </c>
      <c r="L8" s="29">
        <v>0</v>
      </c>
      <c r="M8" s="29">
        <v>0</v>
      </c>
      <c r="N8" s="29">
        <v>54059.3</v>
      </c>
      <c r="O8" s="34">
        <f>E8-N8</f>
        <v>5469993.9800000004</v>
      </c>
    </row>
    <row r="9" spans="1:15" s="36" customFormat="1" ht="14.4" thickBot="1" x14ac:dyDescent="0.3">
      <c r="A9" s="2" t="s">
        <v>20</v>
      </c>
      <c r="B9" s="3" t="s">
        <v>21</v>
      </c>
      <c r="C9" s="4" t="s">
        <v>22</v>
      </c>
      <c r="D9" s="5">
        <f>SUM(D4:D8)</f>
        <v>8370690.9199999999</v>
      </c>
      <c r="E9" s="5">
        <f t="shared" ref="E9:O9" si="0">SUM(E4:E8)</f>
        <v>8361880.7000000002</v>
      </c>
      <c r="F9" s="5">
        <f t="shared" si="0"/>
        <v>8810.2199999999993</v>
      </c>
      <c r="G9" s="5">
        <f t="shared" si="0"/>
        <v>5011208.95</v>
      </c>
      <c r="H9" s="5">
        <f t="shared" si="0"/>
        <v>3350671.75</v>
      </c>
      <c r="I9" s="5">
        <f t="shared" si="0"/>
        <v>1117387.47</v>
      </c>
      <c r="J9" s="5">
        <f t="shared" si="0"/>
        <v>294634.57</v>
      </c>
      <c r="K9" s="5">
        <f t="shared" si="0"/>
        <v>68574.23</v>
      </c>
      <c r="L9" s="5">
        <f t="shared" si="0"/>
        <v>0</v>
      </c>
      <c r="M9" s="5">
        <f t="shared" si="0"/>
        <v>990336.1399999999</v>
      </c>
      <c r="N9" s="5">
        <f t="shared" si="0"/>
        <v>1353544.9400000002</v>
      </c>
      <c r="O9" s="35">
        <f t="shared" si="0"/>
        <v>7008335.7599999998</v>
      </c>
    </row>
    <row r="10" spans="1:15" s="43" customFormat="1" ht="28.2" thickBot="1" x14ac:dyDescent="0.35">
      <c r="A10" s="37">
        <v>7</v>
      </c>
      <c r="B10" s="38" t="s">
        <v>112</v>
      </c>
      <c r="C10" s="39" t="s">
        <v>113</v>
      </c>
      <c r="D10" s="40">
        <f>22457.54+5388.07</f>
        <v>27845.61</v>
      </c>
      <c r="E10" s="40">
        <v>0</v>
      </c>
      <c r="F10" s="41">
        <v>27845.61</v>
      </c>
      <c r="G10" s="40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0">
        <f>J10+K10+L10+M10</f>
        <v>0</v>
      </c>
      <c r="O10" s="42">
        <f>E10-N10</f>
        <v>0</v>
      </c>
    </row>
    <row r="11" spans="1:15" s="36" customFormat="1" ht="14.4" thickBot="1" x14ac:dyDescent="0.3">
      <c r="A11" s="2" t="s">
        <v>23</v>
      </c>
      <c r="B11" s="6" t="s">
        <v>24</v>
      </c>
      <c r="C11" s="4" t="s">
        <v>25</v>
      </c>
      <c r="D11" s="7">
        <f t="shared" ref="D11:O11" si="1">SUM(D10:D10)</f>
        <v>27845.61</v>
      </c>
      <c r="E11" s="7">
        <f t="shared" si="1"/>
        <v>0</v>
      </c>
      <c r="F11" s="7">
        <f t="shared" si="1"/>
        <v>27845.61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0</v>
      </c>
      <c r="N11" s="7">
        <f t="shared" si="1"/>
        <v>0</v>
      </c>
      <c r="O11" s="44">
        <f t="shared" si="1"/>
        <v>0</v>
      </c>
    </row>
    <row r="12" spans="1:15" ht="27.6" x14ac:dyDescent="0.25">
      <c r="A12" s="26">
        <v>9</v>
      </c>
      <c r="B12" s="27" t="s">
        <v>114</v>
      </c>
      <c r="C12" s="33" t="s">
        <v>26</v>
      </c>
      <c r="D12" s="29">
        <v>294241.44</v>
      </c>
      <c r="E12" s="29">
        <v>294241.44</v>
      </c>
      <c r="F12" s="29">
        <v>0</v>
      </c>
      <c r="G12" s="29">
        <v>294241.44</v>
      </c>
      <c r="H12" s="29">
        <v>0</v>
      </c>
      <c r="I12" s="45">
        <v>0</v>
      </c>
      <c r="J12" s="46">
        <v>0</v>
      </c>
      <c r="K12" s="46">
        <v>0</v>
      </c>
      <c r="L12" s="46">
        <v>0</v>
      </c>
      <c r="M12" s="29">
        <v>224866.92</v>
      </c>
      <c r="N12" s="29">
        <v>224866.92</v>
      </c>
      <c r="O12" s="30">
        <f>E12-N12</f>
        <v>69374.51999999999</v>
      </c>
    </row>
    <row r="13" spans="1:15" ht="27.6" x14ac:dyDescent="0.25">
      <c r="A13" s="26">
        <v>10</v>
      </c>
      <c r="B13" s="27" t="s">
        <v>114</v>
      </c>
      <c r="C13" s="33" t="s">
        <v>27</v>
      </c>
      <c r="D13" s="29">
        <v>1410998.67</v>
      </c>
      <c r="E13" s="29">
        <f t="shared" ref="E13" si="2">D13-F13</f>
        <v>1410998.67</v>
      </c>
      <c r="F13" s="29">
        <v>0</v>
      </c>
      <c r="G13" s="29">
        <f t="shared" ref="G13" si="3">E13-H13</f>
        <v>1410998.67</v>
      </c>
      <c r="H13" s="29">
        <v>0</v>
      </c>
      <c r="I13" s="29">
        <v>0</v>
      </c>
      <c r="J13" s="46">
        <v>1260029.6499999999</v>
      </c>
      <c r="K13" s="46">
        <v>0</v>
      </c>
      <c r="L13" s="46">
        <v>0</v>
      </c>
      <c r="M13" s="29">
        <v>0</v>
      </c>
      <c r="N13" s="29">
        <v>1260029.6499999999</v>
      </c>
      <c r="O13" s="31">
        <f>E13-N13</f>
        <v>150969.02000000002</v>
      </c>
    </row>
    <row r="14" spans="1:15" ht="28.2" thickBot="1" x14ac:dyDescent="0.3">
      <c r="A14" s="26">
        <v>11</v>
      </c>
      <c r="B14" s="27" t="s">
        <v>114</v>
      </c>
      <c r="C14" s="33" t="s">
        <v>28</v>
      </c>
      <c r="D14" s="29">
        <v>591826.28</v>
      </c>
      <c r="E14" s="29">
        <v>324587</v>
      </c>
      <c r="F14" s="29">
        <v>267239.28000000003</v>
      </c>
      <c r="G14" s="29">
        <v>202439.09</v>
      </c>
      <c r="H14" s="29">
        <v>122147.91</v>
      </c>
      <c r="I14" s="46">
        <v>0</v>
      </c>
      <c r="J14" s="46">
        <v>0</v>
      </c>
      <c r="K14" s="46">
        <v>0</v>
      </c>
      <c r="L14" s="46">
        <v>0</v>
      </c>
      <c r="M14" s="29">
        <v>115742.07</v>
      </c>
      <c r="N14" s="29">
        <v>115742.07</v>
      </c>
      <c r="O14" s="34">
        <f>E14-N14</f>
        <v>208844.93</v>
      </c>
    </row>
    <row r="15" spans="1:15" ht="28.2" thickBot="1" x14ac:dyDescent="0.3">
      <c r="A15" s="47" t="s">
        <v>29</v>
      </c>
      <c r="B15" s="48" t="s">
        <v>30</v>
      </c>
      <c r="C15" s="49" t="s">
        <v>31</v>
      </c>
      <c r="D15" s="50">
        <f>SUM(D12:D14)</f>
        <v>2297066.3899999997</v>
      </c>
      <c r="E15" s="50">
        <f t="shared" ref="E15:O15" si="4">SUM(E12:E14)</f>
        <v>2029827.1099999999</v>
      </c>
      <c r="F15" s="50">
        <f t="shared" si="4"/>
        <v>267239.28000000003</v>
      </c>
      <c r="G15" s="50">
        <f t="shared" si="4"/>
        <v>1907679.2</v>
      </c>
      <c r="H15" s="50">
        <f t="shared" si="4"/>
        <v>122147.91</v>
      </c>
      <c r="I15" s="50">
        <f t="shared" si="4"/>
        <v>0</v>
      </c>
      <c r="J15" s="50">
        <f t="shared" si="4"/>
        <v>1260029.6499999999</v>
      </c>
      <c r="K15" s="50">
        <f t="shared" si="4"/>
        <v>0</v>
      </c>
      <c r="L15" s="50">
        <f t="shared" si="4"/>
        <v>0</v>
      </c>
      <c r="M15" s="50">
        <f t="shared" si="4"/>
        <v>340608.99</v>
      </c>
      <c r="N15" s="50">
        <f t="shared" si="4"/>
        <v>1600638.64</v>
      </c>
      <c r="O15" s="35">
        <f t="shared" si="4"/>
        <v>429188.47</v>
      </c>
    </row>
    <row r="16" spans="1:15" ht="14.4" thickBot="1" x14ac:dyDescent="0.3">
      <c r="A16" s="51">
        <v>13</v>
      </c>
      <c r="B16" s="48" t="s">
        <v>32</v>
      </c>
      <c r="C16" s="49" t="s">
        <v>33</v>
      </c>
      <c r="D16" s="50">
        <f t="shared" ref="D16:O16" si="5">D18+D23+D24+D27</f>
        <v>28913151.930000003</v>
      </c>
      <c r="E16" s="50">
        <f t="shared" si="5"/>
        <v>27629162.210000005</v>
      </c>
      <c r="F16" s="50">
        <f t="shared" si="5"/>
        <v>1283989.7200000002</v>
      </c>
      <c r="G16" s="50">
        <f t="shared" si="5"/>
        <v>24457901.120000001</v>
      </c>
      <c r="H16" s="50">
        <f t="shared" si="5"/>
        <v>3171261.09</v>
      </c>
      <c r="I16" s="50">
        <f t="shared" si="5"/>
        <v>4900565.79</v>
      </c>
      <c r="J16" s="50">
        <f t="shared" si="5"/>
        <v>7467064.71</v>
      </c>
      <c r="K16" s="50">
        <f t="shared" si="5"/>
        <v>2253788.7400000002</v>
      </c>
      <c r="L16" s="50">
        <f t="shared" si="5"/>
        <v>99559.5</v>
      </c>
      <c r="M16" s="50">
        <f t="shared" si="5"/>
        <v>11311840.760000002</v>
      </c>
      <c r="N16" s="50">
        <f t="shared" si="5"/>
        <v>21132253.710000001</v>
      </c>
      <c r="O16" s="35">
        <f t="shared" si="5"/>
        <v>6496908.5000000009</v>
      </c>
    </row>
    <row r="17" spans="1:15" x14ac:dyDescent="0.25">
      <c r="A17" s="26">
        <v>14</v>
      </c>
      <c r="B17" s="27" t="s">
        <v>34</v>
      </c>
      <c r="C17" s="28" t="s">
        <v>35</v>
      </c>
      <c r="D17" s="29">
        <v>575490.80000000005</v>
      </c>
      <c r="E17" s="29">
        <f t="shared" ref="E17:E22" si="6">D17-F17</f>
        <v>575490.80000000005</v>
      </c>
      <c r="F17" s="29">
        <v>0</v>
      </c>
      <c r="G17" s="29">
        <v>287937.3</v>
      </c>
      <c r="H17" s="29">
        <v>287553.5</v>
      </c>
      <c r="I17" s="29">
        <v>0</v>
      </c>
      <c r="J17" s="29">
        <v>0</v>
      </c>
      <c r="K17" s="29">
        <v>0</v>
      </c>
      <c r="L17" s="29">
        <v>0</v>
      </c>
      <c r="M17" s="29">
        <v>298540</v>
      </c>
      <c r="N17" s="29">
        <v>298540</v>
      </c>
      <c r="O17" s="30">
        <f>E17-N17</f>
        <v>276950.80000000005</v>
      </c>
    </row>
    <row r="18" spans="1:15" ht="14.4" thickBot="1" x14ac:dyDescent="0.3">
      <c r="A18" s="51">
        <v>15</v>
      </c>
      <c r="B18" s="48" t="s">
        <v>36</v>
      </c>
      <c r="C18" s="49" t="s">
        <v>37</v>
      </c>
      <c r="D18" s="50">
        <f t="shared" ref="D18:O18" si="7">D17</f>
        <v>575490.80000000005</v>
      </c>
      <c r="E18" s="50">
        <f t="shared" si="7"/>
        <v>575490.80000000005</v>
      </c>
      <c r="F18" s="50">
        <f t="shared" si="7"/>
        <v>0</v>
      </c>
      <c r="G18" s="50">
        <f t="shared" si="7"/>
        <v>287937.3</v>
      </c>
      <c r="H18" s="50">
        <f t="shared" si="7"/>
        <v>287553.5</v>
      </c>
      <c r="I18" s="50">
        <f>I17</f>
        <v>0</v>
      </c>
      <c r="J18" s="50">
        <f>J17</f>
        <v>0</v>
      </c>
      <c r="K18" s="50">
        <f>K17</f>
        <v>0</v>
      </c>
      <c r="L18" s="50">
        <f t="shared" si="7"/>
        <v>0</v>
      </c>
      <c r="M18" s="50">
        <f t="shared" si="7"/>
        <v>298540</v>
      </c>
      <c r="N18" s="50">
        <f t="shared" si="7"/>
        <v>298540</v>
      </c>
      <c r="O18" s="52">
        <f t="shared" si="7"/>
        <v>276950.80000000005</v>
      </c>
    </row>
    <row r="19" spans="1:15" x14ac:dyDescent="0.25">
      <c r="A19" s="26">
        <v>16</v>
      </c>
      <c r="B19" s="27" t="s">
        <v>38</v>
      </c>
      <c r="C19" s="28" t="s">
        <v>39</v>
      </c>
      <c r="D19" s="29">
        <v>1928309.88</v>
      </c>
      <c r="E19" s="29">
        <f t="shared" si="6"/>
        <v>1928309.88</v>
      </c>
      <c r="F19" s="29">
        <v>0</v>
      </c>
      <c r="G19" s="29">
        <v>1700251.16</v>
      </c>
      <c r="H19" s="29">
        <v>228058.72</v>
      </c>
      <c r="I19" s="29">
        <v>566750.5</v>
      </c>
      <c r="J19" s="29">
        <v>0</v>
      </c>
      <c r="K19" s="29">
        <v>0</v>
      </c>
      <c r="L19" s="29">
        <v>0</v>
      </c>
      <c r="M19" s="29">
        <v>1357003.58</v>
      </c>
      <c r="N19" s="29">
        <f t="shared" ref="N19:N24" si="8">J19+K19+L19+M19</f>
        <v>1357003.58</v>
      </c>
      <c r="O19" s="30">
        <f>E19-N19</f>
        <v>571306.29999999981</v>
      </c>
    </row>
    <row r="20" spans="1:15" x14ac:dyDescent="0.25">
      <c r="A20" s="26">
        <v>17</v>
      </c>
      <c r="B20" s="53" t="s">
        <v>40</v>
      </c>
      <c r="C20" s="28" t="s">
        <v>41</v>
      </c>
      <c r="D20" s="29">
        <v>501194.54</v>
      </c>
      <c r="E20" s="29">
        <f t="shared" si="6"/>
        <v>501194.54</v>
      </c>
      <c r="F20" s="29">
        <v>0</v>
      </c>
      <c r="G20" s="29">
        <v>500804.65</v>
      </c>
      <c r="H20" s="29">
        <v>389.89</v>
      </c>
      <c r="I20" s="29">
        <v>0</v>
      </c>
      <c r="J20" s="29">
        <v>0</v>
      </c>
      <c r="K20" s="29">
        <v>0</v>
      </c>
      <c r="L20" s="29">
        <v>0</v>
      </c>
      <c r="M20" s="29">
        <v>343101.06</v>
      </c>
      <c r="N20" s="29">
        <f t="shared" si="8"/>
        <v>343101.06</v>
      </c>
      <c r="O20" s="31">
        <f>E20-N20</f>
        <v>158093.47999999998</v>
      </c>
    </row>
    <row r="21" spans="1:15" x14ac:dyDescent="0.25">
      <c r="A21" s="26">
        <v>18</v>
      </c>
      <c r="B21" s="27" t="s">
        <v>42</v>
      </c>
      <c r="C21" s="33" t="s">
        <v>43</v>
      </c>
      <c r="D21" s="29">
        <v>14582577.51</v>
      </c>
      <c r="E21" s="29">
        <v>14557565.890000001</v>
      </c>
      <c r="F21" s="54">
        <v>25011.62</v>
      </c>
      <c r="G21" s="29">
        <v>12218807.66</v>
      </c>
      <c r="H21" s="54">
        <v>2338758.23</v>
      </c>
      <c r="I21" s="54">
        <v>3776644.76</v>
      </c>
      <c r="J21" s="54">
        <v>1778137.58</v>
      </c>
      <c r="K21" s="54">
        <v>1873572.53</v>
      </c>
      <c r="L21" s="54">
        <v>99559.5</v>
      </c>
      <c r="M21" s="54">
        <v>8796577.6400000006</v>
      </c>
      <c r="N21" s="29">
        <f t="shared" si="8"/>
        <v>12547847.25</v>
      </c>
      <c r="O21" s="31">
        <f>E21-N21</f>
        <v>2009718.6400000006</v>
      </c>
    </row>
    <row r="22" spans="1:15" ht="14.4" thickBot="1" x14ac:dyDescent="0.3">
      <c r="A22" s="26">
        <v>19</v>
      </c>
      <c r="B22" s="27" t="s">
        <v>44</v>
      </c>
      <c r="C22" s="33" t="s">
        <v>45</v>
      </c>
      <c r="D22" s="29">
        <v>166169.62</v>
      </c>
      <c r="E22" s="29">
        <f t="shared" si="6"/>
        <v>166169.62</v>
      </c>
      <c r="F22" s="46">
        <v>0</v>
      </c>
      <c r="G22" s="29">
        <v>166169.62</v>
      </c>
      <c r="H22" s="46">
        <v>0</v>
      </c>
      <c r="I22" s="46">
        <v>49156.959999999999</v>
      </c>
      <c r="J22" s="46">
        <v>37916.269999999997</v>
      </c>
      <c r="K22" s="46">
        <v>27904</v>
      </c>
      <c r="L22" s="46">
        <v>0</v>
      </c>
      <c r="M22" s="46">
        <v>73929.72</v>
      </c>
      <c r="N22" s="29">
        <f t="shared" si="8"/>
        <v>139749.99</v>
      </c>
      <c r="O22" s="34">
        <f>E22-N22</f>
        <v>26419.630000000005</v>
      </c>
    </row>
    <row r="23" spans="1:15" ht="14.4" thickBot="1" x14ac:dyDescent="0.3">
      <c r="A23" s="51">
        <v>20</v>
      </c>
      <c r="B23" s="48" t="s">
        <v>46</v>
      </c>
      <c r="C23" s="49" t="s">
        <v>47</v>
      </c>
      <c r="D23" s="50">
        <f>SUM(D19:D22)</f>
        <v>17178251.550000001</v>
      </c>
      <c r="E23" s="50">
        <f t="shared" ref="E23:O23" si="9">SUM(E19:E22)</f>
        <v>17153239.930000003</v>
      </c>
      <c r="F23" s="50">
        <f t="shared" si="9"/>
        <v>25011.62</v>
      </c>
      <c r="G23" s="50">
        <f t="shared" si="9"/>
        <v>14586033.09</v>
      </c>
      <c r="H23" s="50">
        <f t="shared" si="9"/>
        <v>2567206.84</v>
      </c>
      <c r="I23" s="50">
        <f t="shared" si="9"/>
        <v>4392552.22</v>
      </c>
      <c r="J23" s="50">
        <f t="shared" si="9"/>
        <v>1816053.85</v>
      </c>
      <c r="K23" s="50">
        <f t="shared" si="9"/>
        <v>1901476.53</v>
      </c>
      <c r="L23" s="50">
        <f t="shared" si="9"/>
        <v>99559.5</v>
      </c>
      <c r="M23" s="50">
        <f t="shared" si="9"/>
        <v>10570612.000000002</v>
      </c>
      <c r="N23" s="50">
        <f t="shared" si="9"/>
        <v>14387701.880000001</v>
      </c>
      <c r="O23" s="35">
        <f t="shared" si="9"/>
        <v>2765538.0500000003</v>
      </c>
    </row>
    <row r="24" spans="1:15" s="36" customFormat="1" ht="28.2" thickBot="1" x14ac:dyDescent="0.3">
      <c r="A24" s="47" t="s">
        <v>48</v>
      </c>
      <c r="B24" s="55" t="s">
        <v>49</v>
      </c>
      <c r="C24" s="49" t="s">
        <v>50</v>
      </c>
      <c r="D24" s="50">
        <v>10165005.99</v>
      </c>
      <c r="E24" s="50">
        <f t="shared" ref="E24:E26" si="10">D24-F24</f>
        <v>8915005.9900000002</v>
      </c>
      <c r="F24" s="50">
        <v>1250000</v>
      </c>
      <c r="G24" s="56">
        <f t="shared" ref="G24" si="11">E24-H24</f>
        <v>8915005.9900000002</v>
      </c>
      <c r="H24" s="50">
        <v>0</v>
      </c>
      <c r="I24" s="50">
        <v>0</v>
      </c>
      <c r="J24" s="50">
        <v>5550000</v>
      </c>
      <c r="K24" s="50">
        <v>210000</v>
      </c>
      <c r="L24" s="50">
        <v>0</v>
      </c>
      <c r="M24" s="50">
        <f>59813.51</f>
        <v>59813.51</v>
      </c>
      <c r="N24" s="56">
        <f t="shared" si="8"/>
        <v>5819813.5099999998</v>
      </c>
      <c r="O24" s="44">
        <f>E24-N24</f>
        <v>3095192.4800000004</v>
      </c>
    </row>
    <row r="25" spans="1:15" ht="27.6" x14ac:dyDescent="0.25">
      <c r="A25" s="26">
        <v>22</v>
      </c>
      <c r="B25" s="53" t="s">
        <v>115</v>
      </c>
      <c r="C25" s="28" t="s">
        <v>51</v>
      </c>
      <c r="D25" s="29">
        <v>929888.39</v>
      </c>
      <c r="E25" s="29">
        <v>920910.29</v>
      </c>
      <c r="F25" s="29">
        <v>8978.1</v>
      </c>
      <c r="G25" s="29">
        <v>621035.38</v>
      </c>
      <c r="H25" s="29">
        <v>299874.90999999997</v>
      </c>
      <c r="I25" s="29">
        <v>486567.97</v>
      </c>
      <c r="J25" s="29">
        <v>101010.86</v>
      </c>
      <c r="K25" s="29">
        <v>142312.21</v>
      </c>
      <c r="L25" s="29">
        <v>0</v>
      </c>
      <c r="M25" s="29">
        <v>349799.59</v>
      </c>
      <c r="N25" s="29">
        <v>593122.66</v>
      </c>
      <c r="O25" s="30">
        <f>E25-N25</f>
        <v>327787.63</v>
      </c>
    </row>
    <row r="26" spans="1:15" ht="14.4" thickBot="1" x14ac:dyDescent="0.3">
      <c r="A26" s="26">
        <v>23</v>
      </c>
      <c r="B26" s="53" t="s">
        <v>52</v>
      </c>
      <c r="C26" s="33" t="s">
        <v>53</v>
      </c>
      <c r="D26" s="29">
        <v>64515.199999999997</v>
      </c>
      <c r="E26" s="29">
        <f t="shared" si="10"/>
        <v>64515.199999999997</v>
      </c>
      <c r="F26" s="46">
        <v>0</v>
      </c>
      <c r="G26" s="29">
        <v>47889.36</v>
      </c>
      <c r="H26" s="46">
        <v>16625.84</v>
      </c>
      <c r="I26" s="46">
        <v>21445.599999999999</v>
      </c>
      <c r="J26" s="46">
        <v>0</v>
      </c>
      <c r="K26" s="46">
        <v>0</v>
      </c>
      <c r="L26" s="46">
        <v>0</v>
      </c>
      <c r="M26" s="46">
        <v>33075.660000000003</v>
      </c>
      <c r="N26" s="29">
        <f>J26+K26+L26+M26</f>
        <v>33075.660000000003</v>
      </c>
      <c r="O26" s="31">
        <f>E26-N26</f>
        <v>31439.539999999994</v>
      </c>
    </row>
    <row r="27" spans="1:15" ht="28.2" thickBot="1" x14ac:dyDescent="0.3">
      <c r="A27" s="51">
        <v>24</v>
      </c>
      <c r="B27" s="55" t="s">
        <v>54</v>
      </c>
      <c r="C27" s="49" t="s">
        <v>55</v>
      </c>
      <c r="D27" s="57">
        <f t="shared" ref="D27:O27" si="12">SUM(D25:D26)</f>
        <v>994403.59</v>
      </c>
      <c r="E27" s="57">
        <f t="shared" si="12"/>
        <v>985425.49</v>
      </c>
      <c r="F27" s="57">
        <f t="shared" si="12"/>
        <v>8978.1</v>
      </c>
      <c r="G27" s="57">
        <f t="shared" si="12"/>
        <v>668924.74</v>
      </c>
      <c r="H27" s="57">
        <f t="shared" si="12"/>
        <v>316500.75</v>
      </c>
      <c r="I27" s="57">
        <f t="shared" si="12"/>
        <v>508013.56999999995</v>
      </c>
      <c r="J27" s="57">
        <f t="shared" si="12"/>
        <v>101010.86</v>
      </c>
      <c r="K27" s="57">
        <f t="shared" si="12"/>
        <v>142312.21</v>
      </c>
      <c r="L27" s="57">
        <f t="shared" si="12"/>
        <v>0</v>
      </c>
      <c r="M27" s="57">
        <f t="shared" si="12"/>
        <v>382875.25</v>
      </c>
      <c r="N27" s="57">
        <f t="shared" si="12"/>
        <v>626198.32000000007</v>
      </c>
      <c r="O27" s="58">
        <f t="shared" si="12"/>
        <v>359227.17</v>
      </c>
    </row>
    <row r="28" spans="1:15" s="36" customFormat="1" ht="14.4" thickBot="1" x14ac:dyDescent="0.3">
      <c r="A28" s="8">
        <v>25</v>
      </c>
      <c r="B28" s="6" t="s">
        <v>56</v>
      </c>
      <c r="C28" s="4" t="s">
        <v>57</v>
      </c>
      <c r="D28" s="9">
        <f t="shared" ref="D28:O28" si="13">D15+D16</f>
        <v>31210218.320000004</v>
      </c>
      <c r="E28" s="9">
        <f t="shared" si="13"/>
        <v>29658989.320000004</v>
      </c>
      <c r="F28" s="9">
        <f t="shared" si="13"/>
        <v>1551229.0000000002</v>
      </c>
      <c r="G28" s="9">
        <f t="shared" si="13"/>
        <v>26365580.32</v>
      </c>
      <c r="H28" s="9">
        <f t="shared" si="13"/>
        <v>3293409</v>
      </c>
      <c r="I28" s="9">
        <f t="shared" si="13"/>
        <v>4900565.79</v>
      </c>
      <c r="J28" s="9">
        <f t="shared" si="13"/>
        <v>8727094.3599999994</v>
      </c>
      <c r="K28" s="9">
        <f t="shared" si="13"/>
        <v>2253788.7400000002</v>
      </c>
      <c r="L28" s="9">
        <f t="shared" si="13"/>
        <v>99559.5</v>
      </c>
      <c r="M28" s="9">
        <f t="shared" si="13"/>
        <v>11652449.750000002</v>
      </c>
      <c r="N28" s="9">
        <f t="shared" si="13"/>
        <v>22732892.350000001</v>
      </c>
      <c r="O28" s="58">
        <f t="shared" si="13"/>
        <v>6926096.9700000007</v>
      </c>
    </row>
    <row r="29" spans="1:15" x14ac:dyDescent="0.25">
      <c r="A29" s="26">
        <v>26</v>
      </c>
      <c r="B29" s="53" t="s">
        <v>58</v>
      </c>
      <c r="C29" s="59" t="s">
        <v>59</v>
      </c>
      <c r="D29" s="29">
        <v>4572405.5999999996</v>
      </c>
      <c r="E29" s="29">
        <f>D29-F29</f>
        <v>0</v>
      </c>
      <c r="F29" s="29">
        <f>D29</f>
        <v>4572405.5999999996</v>
      </c>
      <c r="G29" s="29">
        <v>0</v>
      </c>
      <c r="H29" s="29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29">
        <f t="shared" ref="N29:N35" si="14">J29+K29+L29+M29</f>
        <v>0</v>
      </c>
      <c r="O29" s="30">
        <f>E29-N29</f>
        <v>0</v>
      </c>
    </row>
    <row r="30" spans="1:15" x14ac:dyDescent="0.25">
      <c r="A30" s="26">
        <v>27</v>
      </c>
      <c r="B30" s="53" t="s">
        <v>60</v>
      </c>
      <c r="C30" s="59" t="s">
        <v>61</v>
      </c>
      <c r="D30" s="29">
        <v>2225058.9700000002</v>
      </c>
      <c r="E30" s="29">
        <f>D30-F30</f>
        <v>2225058.9700000002</v>
      </c>
      <c r="F30" s="45">
        <v>0</v>
      </c>
      <c r="G30" s="29">
        <v>1570333.63</v>
      </c>
      <c r="H30" s="45">
        <v>654725.34</v>
      </c>
      <c r="I30" s="45">
        <v>1109379.68</v>
      </c>
      <c r="J30" s="45">
        <v>36930.54</v>
      </c>
      <c r="K30" s="45">
        <v>5442.02</v>
      </c>
      <c r="L30" s="45">
        <v>0</v>
      </c>
      <c r="M30" s="45">
        <v>677251.14</v>
      </c>
      <c r="N30" s="29">
        <f t="shared" si="14"/>
        <v>719623.7</v>
      </c>
      <c r="O30" s="31">
        <f>E30-N30</f>
        <v>1505435.2700000003</v>
      </c>
    </row>
    <row r="31" spans="1:15" ht="14.4" thickBot="1" x14ac:dyDescent="0.3">
      <c r="A31" s="26">
        <v>28</v>
      </c>
      <c r="B31" s="53" t="s">
        <v>62</v>
      </c>
      <c r="C31" s="59" t="s">
        <v>63</v>
      </c>
      <c r="D31" s="29">
        <v>6808193.25</v>
      </c>
      <c r="E31" s="29">
        <f>D31-F31</f>
        <v>6808193.25</v>
      </c>
      <c r="F31" s="45">
        <v>0</v>
      </c>
      <c r="G31" s="29">
        <v>5500684.0599999996</v>
      </c>
      <c r="H31" s="45">
        <v>1307509.19</v>
      </c>
      <c r="I31" s="45">
        <v>0</v>
      </c>
      <c r="J31" s="45">
        <v>1971199.68</v>
      </c>
      <c r="K31" s="45">
        <v>1830333.65</v>
      </c>
      <c r="L31" s="45">
        <v>0</v>
      </c>
      <c r="M31" s="45">
        <v>729930.23999999999</v>
      </c>
      <c r="N31" s="29">
        <f t="shared" si="14"/>
        <v>4531463.57</v>
      </c>
      <c r="O31" s="60">
        <f>E31-N31</f>
        <v>2276729.6799999997</v>
      </c>
    </row>
    <row r="32" spans="1:15" ht="14.4" thickBot="1" x14ac:dyDescent="0.3">
      <c r="A32" s="51">
        <v>29</v>
      </c>
      <c r="B32" s="55" t="s">
        <v>64</v>
      </c>
      <c r="C32" s="49" t="s">
        <v>65</v>
      </c>
      <c r="D32" s="57">
        <f t="shared" ref="D32:O32" si="15">SUM(D29:D31)</f>
        <v>13605657.82</v>
      </c>
      <c r="E32" s="57">
        <f t="shared" si="15"/>
        <v>9033252.2200000007</v>
      </c>
      <c r="F32" s="57">
        <f>SUM(F29:F31)</f>
        <v>4572405.5999999996</v>
      </c>
      <c r="G32" s="57">
        <f>SUM(G29:G31)</f>
        <v>7071017.6899999995</v>
      </c>
      <c r="H32" s="57">
        <f>SUM(H29:H31)</f>
        <v>1962234.5299999998</v>
      </c>
      <c r="I32" s="57">
        <f t="shared" si="15"/>
        <v>1109379.68</v>
      </c>
      <c r="J32" s="57">
        <f t="shared" si="15"/>
        <v>2008130.22</v>
      </c>
      <c r="K32" s="57">
        <f t="shared" si="15"/>
        <v>1835775.67</v>
      </c>
      <c r="L32" s="57">
        <f t="shared" si="15"/>
        <v>0</v>
      </c>
      <c r="M32" s="57">
        <f t="shared" si="15"/>
        <v>1407181.38</v>
      </c>
      <c r="N32" s="57">
        <f t="shared" si="15"/>
        <v>5251087.2700000005</v>
      </c>
      <c r="O32" s="58">
        <f t="shared" si="15"/>
        <v>3782164.95</v>
      </c>
    </row>
    <row r="33" spans="1:15" x14ac:dyDescent="0.25">
      <c r="A33" s="26">
        <v>30</v>
      </c>
      <c r="B33" s="53" t="s">
        <v>66</v>
      </c>
      <c r="C33" s="33" t="s">
        <v>67</v>
      </c>
      <c r="D33" s="29">
        <v>661710.52</v>
      </c>
      <c r="E33" s="29">
        <f>D33-F33</f>
        <v>661710.52</v>
      </c>
      <c r="F33" s="29">
        <v>0</v>
      </c>
      <c r="G33" s="29">
        <f>E33-H33</f>
        <v>661710.52</v>
      </c>
      <c r="H33" s="29">
        <v>0</v>
      </c>
      <c r="I33" s="29">
        <v>0</v>
      </c>
      <c r="J33" s="29">
        <v>659581.11</v>
      </c>
      <c r="K33" s="29">
        <v>0</v>
      </c>
      <c r="L33" s="29">
        <v>0</v>
      </c>
      <c r="M33" s="29">
        <f>632630.24-565531-42823-22146.83</f>
        <v>2129.4099999999889</v>
      </c>
      <c r="N33" s="29">
        <f t="shared" si="14"/>
        <v>661710.52</v>
      </c>
      <c r="O33" s="61">
        <f>E33-N33</f>
        <v>0</v>
      </c>
    </row>
    <row r="34" spans="1:15" ht="27.6" x14ac:dyDescent="0.25">
      <c r="A34" s="26">
        <v>31</v>
      </c>
      <c r="B34" s="53" t="s">
        <v>116</v>
      </c>
      <c r="C34" s="28" t="s">
        <v>68</v>
      </c>
      <c r="D34" s="29">
        <v>41752152.490000002</v>
      </c>
      <c r="E34" s="29">
        <v>41748812.689999998</v>
      </c>
      <c r="F34" s="29">
        <v>3339.8</v>
      </c>
      <c r="G34" s="29">
        <v>34000745.420000002</v>
      </c>
      <c r="H34" s="29">
        <v>7748067.2699999996</v>
      </c>
      <c r="I34" s="29">
        <v>2723167.05</v>
      </c>
      <c r="J34" s="29">
        <v>14983109.890000001</v>
      </c>
      <c r="K34" s="29">
        <v>6328140.3499999996</v>
      </c>
      <c r="L34" s="29">
        <v>0</v>
      </c>
      <c r="M34" s="29">
        <v>4687608.5599999996</v>
      </c>
      <c r="N34" s="29">
        <f t="shared" si="14"/>
        <v>25998858.800000001</v>
      </c>
      <c r="O34" s="31">
        <f>E34-N34</f>
        <v>15749953.889999997</v>
      </c>
    </row>
    <row r="35" spans="1:15" ht="28.2" thickBot="1" x14ac:dyDescent="0.3">
      <c r="A35" s="26">
        <v>32</v>
      </c>
      <c r="B35" s="53" t="s">
        <v>117</v>
      </c>
      <c r="C35" s="28" t="s">
        <v>69</v>
      </c>
      <c r="D35" s="29">
        <v>14812123.460000001</v>
      </c>
      <c r="E35" s="29">
        <v>13640106.460000001</v>
      </c>
      <c r="F35" s="29">
        <v>1172017</v>
      </c>
      <c r="G35" s="29">
        <v>3898266.41</v>
      </c>
      <c r="H35" s="29">
        <v>9741840.0500000007</v>
      </c>
      <c r="I35" s="29">
        <v>5597848.7800000003</v>
      </c>
      <c r="J35" s="29">
        <v>1217839.47</v>
      </c>
      <c r="K35" s="29">
        <v>245590.44</v>
      </c>
      <c r="L35" s="29">
        <v>0</v>
      </c>
      <c r="M35" s="29">
        <v>3902213.81</v>
      </c>
      <c r="N35" s="29">
        <f t="shared" si="14"/>
        <v>5365643.72</v>
      </c>
      <c r="O35" s="60">
        <f>E35-N35</f>
        <v>8274462.7400000012</v>
      </c>
    </row>
    <row r="36" spans="1:15" ht="14.4" thickBot="1" x14ac:dyDescent="0.3">
      <c r="A36" s="51">
        <v>33</v>
      </c>
      <c r="B36" s="55" t="s">
        <v>70</v>
      </c>
      <c r="C36" s="62" t="s">
        <v>71</v>
      </c>
      <c r="D36" s="56">
        <f t="shared" ref="D36:O36" si="16">SUM(D33:D35)</f>
        <v>57225986.470000006</v>
      </c>
      <c r="E36" s="56">
        <f t="shared" si="16"/>
        <v>56050629.670000002</v>
      </c>
      <c r="F36" s="56">
        <f t="shared" si="16"/>
        <v>1175356.8</v>
      </c>
      <c r="G36" s="56">
        <f t="shared" si="16"/>
        <v>38560722.350000009</v>
      </c>
      <c r="H36" s="56">
        <f t="shared" si="16"/>
        <v>17489907.32</v>
      </c>
      <c r="I36" s="56">
        <f t="shared" si="16"/>
        <v>8321015.8300000001</v>
      </c>
      <c r="J36" s="56">
        <f t="shared" si="16"/>
        <v>16860530.469999999</v>
      </c>
      <c r="K36" s="56">
        <f t="shared" si="16"/>
        <v>6573730.79</v>
      </c>
      <c r="L36" s="56">
        <f t="shared" si="16"/>
        <v>0</v>
      </c>
      <c r="M36" s="56">
        <f t="shared" si="16"/>
        <v>8591951.7799999993</v>
      </c>
      <c r="N36" s="56">
        <f t="shared" si="16"/>
        <v>32026213.039999999</v>
      </c>
      <c r="O36" s="44">
        <f t="shared" si="16"/>
        <v>24024416.629999999</v>
      </c>
    </row>
    <row r="37" spans="1:15" s="36" customFormat="1" ht="28.2" thickBot="1" x14ac:dyDescent="0.3">
      <c r="A37" s="8">
        <v>34</v>
      </c>
      <c r="B37" s="6" t="s">
        <v>72</v>
      </c>
      <c r="C37" s="4" t="s">
        <v>73</v>
      </c>
      <c r="D37" s="7">
        <f>+D32+D36</f>
        <v>70831644.290000007</v>
      </c>
      <c r="E37" s="7">
        <f>+E32+E36</f>
        <v>65083881.890000001</v>
      </c>
      <c r="F37" s="7">
        <f t="shared" ref="F37:N37" si="17">+F32+F36</f>
        <v>5747762.3999999994</v>
      </c>
      <c r="G37" s="7">
        <f t="shared" si="17"/>
        <v>45631740.040000007</v>
      </c>
      <c r="H37" s="7">
        <f t="shared" si="17"/>
        <v>19452141.850000001</v>
      </c>
      <c r="I37" s="7">
        <f t="shared" si="17"/>
        <v>9430395.5099999998</v>
      </c>
      <c r="J37" s="7">
        <f t="shared" si="17"/>
        <v>18868660.689999998</v>
      </c>
      <c r="K37" s="7">
        <f t="shared" si="17"/>
        <v>8409506.4600000009</v>
      </c>
      <c r="L37" s="7">
        <f t="shared" si="17"/>
        <v>0</v>
      </c>
      <c r="M37" s="7">
        <f t="shared" si="17"/>
        <v>9999133.1600000001</v>
      </c>
      <c r="N37" s="7">
        <f t="shared" si="17"/>
        <v>37277300.310000002</v>
      </c>
      <c r="O37" s="44" t="e">
        <f>#REF!+O32+O36</f>
        <v>#REF!</v>
      </c>
    </row>
    <row r="38" spans="1:15" x14ac:dyDescent="0.25">
      <c r="A38" s="26">
        <v>35</v>
      </c>
      <c r="B38" s="53" t="s">
        <v>74</v>
      </c>
      <c r="C38" s="33" t="s">
        <v>75</v>
      </c>
      <c r="D38" s="29">
        <v>5585709.9900000002</v>
      </c>
      <c r="E38" s="29">
        <f t="shared" ref="E38:E42" si="18">D38-F38</f>
        <v>5585709.9900000002</v>
      </c>
      <c r="F38" s="54">
        <v>0</v>
      </c>
      <c r="G38" s="29">
        <v>4264280.59</v>
      </c>
      <c r="H38" s="54">
        <v>1321429.3999999999</v>
      </c>
      <c r="I38" s="54">
        <v>0</v>
      </c>
      <c r="J38" s="54">
        <v>0</v>
      </c>
      <c r="K38" s="54">
        <v>2366.64</v>
      </c>
      <c r="L38" s="54">
        <v>0</v>
      </c>
      <c r="M38" s="54">
        <v>1262472.04</v>
      </c>
      <c r="N38" s="29">
        <f t="shared" ref="N38:N42" si="19">J38+K38+L38+M38</f>
        <v>1264838.68</v>
      </c>
      <c r="O38" s="30">
        <f t="shared" ref="O38:O42" si="20">E38-N38</f>
        <v>4320871.3100000005</v>
      </c>
    </row>
    <row r="39" spans="1:15" x14ac:dyDescent="0.25">
      <c r="A39" s="26">
        <v>36</v>
      </c>
      <c r="B39" s="53" t="s">
        <v>76</v>
      </c>
      <c r="C39" s="33" t="s">
        <v>77</v>
      </c>
      <c r="D39" s="29">
        <v>199457.43</v>
      </c>
      <c r="E39" s="29">
        <f t="shared" si="18"/>
        <v>199457.43</v>
      </c>
      <c r="F39" s="54">
        <v>0</v>
      </c>
      <c r="G39" s="29">
        <f t="shared" ref="G39:G42" si="21">E39-H39</f>
        <v>199457.43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199457.43</v>
      </c>
      <c r="N39" s="29">
        <f t="shared" si="19"/>
        <v>199457.43</v>
      </c>
      <c r="O39" s="31">
        <f t="shared" si="20"/>
        <v>0</v>
      </c>
    </row>
    <row r="40" spans="1:15" x14ac:dyDescent="0.25">
      <c r="A40" s="26">
        <v>38</v>
      </c>
      <c r="B40" s="53" t="s">
        <v>78</v>
      </c>
      <c r="C40" s="33" t="s">
        <v>79</v>
      </c>
      <c r="D40" s="29">
        <v>335036.76</v>
      </c>
      <c r="E40" s="29">
        <f t="shared" si="18"/>
        <v>335036.76</v>
      </c>
      <c r="F40" s="54">
        <v>0</v>
      </c>
      <c r="G40" s="29">
        <v>256211.61</v>
      </c>
      <c r="H40" s="54">
        <v>78825.149999999994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29">
        <v>0</v>
      </c>
      <c r="O40" s="31">
        <f t="shared" si="20"/>
        <v>335036.76</v>
      </c>
    </row>
    <row r="41" spans="1:15" x14ac:dyDescent="0.25">
      <c r="A41" s="26">
        <v>39</v>
      </c>
      <c r="B41" s="53" t="s">
        <v>80</v>
      </c>
      <c r="C41" s="33" t="s">
        <v>81</v>
      </c>
      <c r="D41" s="29">
        <v>94204.46</v>
      </c>
      <c r="E41" s="29">
        <f t="shared" si="18"/>
        <v>94204.46</v>
      </c>
      <c r="F41" s="54">
        <v>0</v>
      </c>
      <c r="G41" s="29">
        <v>93804.46</v>
      </c>
      <c r="H41" s="54">
        <v>400</v>
      </c>
      <c r="I41" s="54">
        <v>0</v>
      </c>
      <c r="J41" s="54">
        <v>0</v>
      </c>
      <c r="K41" s="54">
        <v>0</v>
      </c>
      <c r="L41" s="54">
        <v>0</v>
      </c>
      <c r="M41" s="54">
        <v>94204.46</v>
      </c>
      <c r="N41" s="29">
        <f t="shared" si="19"/>
        <v>94204.46</v>
      </c>
      <c r="O41" s="31">
        <f t="shared" si="20"/>
        <v>0</v>
      </c>
    </row>
    <row r="42" spans="1:15" x14ac:dyDescent="0.25">
      <c r="A42" s="26">
        <v>40</v>
      </c>
      <c r="B42" s="53" t="s">
        <v>82</v>
      </c>
      <c r="C42" s="33" t="s">
        <v>83</v>
      </c>
      <c r="D42" s="29">
        <v>394315.24</v>
      </c>
      <c r="E42" s="29">
        <f t="shared" si="18"/>
        <v>394315.24</v>
      </c>
      <c r="F42" s="54">
        <v>0</v>
      </c>
      <c r="G42" s="29">
        <f t="shared" si="21"/>
        <v>394315.24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394315.24</v>
      </c>
      <c r="N42" s="29">
        <f t="shared" si="19"/>
        <v>394315.24</v>
      </c>
      <c r="O42" s="31">
        <f t="shared" si="20"/>
        <v>0</v>
      </c>
    </row>
    <row r="43" spans="1:15" s="36" customFormat="1" ht="14.4" thickBot="1" x14ac:dyDescent="0.3">
      <c r="A43" s="8">
        <v>41</v>
      </c>
      <c r="B43" s="6" t="s">
        <v>84</v>
      </c>
      <c r="C43" s="4" t="s">
        <v>85</v>
      </c>
      <c r="D43" s="7">
        <f t="shared" ref="D43:O43" si="22">SUM(D38:D42)</f>
        <v>6608723.8799999999</v>
      </c>
      <c r="E43" s="7">
        <f t="shared" si="22"/>
        <v>6608723.8799999999</v>
      </c>
      <c r="F43" s="7">
        <f t="shared" si="22"/>
        <v>0</v>
      </c>
      <c r="G43" s="7">
        <f t="shared" si="22"/>
        <v>5208069.33</v>
      </c>
      <c r="H43" s="7">
        <f t="shared" si="22"/>
        <v>1400654.5499999998</v>
      </c>
      <c r="I43" s="7">
        <f t="shared" si="22"/>
        <v>0</v>
      </c>
      <c r="J43" s="7">
        <f t="shared" si="22"/>
        <v>0</v>
      </c>
      <c r="K43" s="7">
        <f t="shared" si="22"/>
        <v>2366.64</v>
      </c>
      <c r="L43" s="7">
        <f t="shared" si="22"/>
        <v>0</v>
      </c>
      <c r="M43" s="7">
        <f t="shared" si="22"/>
        <v>1950449.17</v>
      </c>
      <c r="N43" s="7">
        <f t="shared" si="22"/>
        <v>1952815.8099999998</v>
      </c>
      <c r="O43" s="63">
        <f t="shared" si="22"/>
        <v>4655908.07</v>
      </c>
    </row>
    <row r="44" spans="1:15" s="36" customFormat="1" ht="14.4" thickBot="1" x14ac:dyDescent="0.3">
      <c r="A44" s="8">
        <v>42</v>
      </c>
      <c r="B44" s="6" t="s">
        <v>86</v>
      </c>
      <c r="C44" s="4" t="s">
        <v>87</v>
      </c>
      <c r="D44" s="7">
        <f t="shared" ref="D44:O44" si="23">D9+D28+D37+D11+D43</f>
        <v>117049123.02</v>
      </c>
      <c r="E44" s="7">
        <f t="shared" si="23"/>
        <v>109713475.78999999</v>
      </c>
      <c r="F44" s="7">
        <f t="shared" si="23"/>
        <v>7335647.2299999995</v>
      </c>
      <c r="G44" s="7">
        <f t="shared" si="23"/>
        <v>82216598.640000001</v>
      </c>
      <c r="H44" s="7">
        <f t="shared" si="23"/>
        <v>27496877.150000002</v>
      </c>
      <c r="I44" s="7">
        <f t="shared" si="23"/>
        <v>15448348.77</v>
      </c>
      <c r="J44" s="7">
        <f t="shared" si="23"/>
        <v>27890389.619999997</v>
      </c>
      <c r="K44" s="7">
        <f t="shared" si="23"/>
        <v>10734236.070000002</v>
      </c>
      <c r="L44" s="7">
        <f t="shared" si="23"/>
        <v>99559.5</v>
      </c>
      <c r="M44" s="7">
        <f t="shared" si="23"/>
        <v>24592368.220000006</v>
      </c>
      <c r="N44" s="7">
        <f t="shared" si="23"/>
        <v>63316553.410000011</v>
      </c>
      <c r="O44" s="44" t="e">
        <f t="shared" si="23"/>
        <v>#REF!</v>
      </c>
    </row>
    <row r="45" spans="1:15" ht="69" x14ac:dyDescent="0.25">
      <c r="A45" s="26">
        <v>43</v>
      </c>
      <c r="B45" s="53" t="s">
        <v>88</v>
      </c>
      <c r="C45" s="28" t="s">
        <v>89</v>
      </c>
      <c r="D45" s="29">
        <v>8287264.2300000004</v>
      </c>
      <c r="E45" s="29">
        <v>3871719.23</v>
      </c>
      <c r="F45" s="46">
        <v>4415545</v>
      </c>
      <c r="G45" s="29">
        <v>3606220.74</v>
      </c>
      <c r="H45" s="46">
        <v>265498.49</v>
      </c>
      <c r="I45" s="46">
        <v>662430.64</v>
      </c>
      <c r="J45" s="46">
        <v>0</v>
      </c>
      <c r="K45" s="46">
        <v>0</v>
      </c>
      <c r="L45" s="46">
        <v>0</v>
      </c>
      <c r="M45" s="46">
        <v>2969161.99</v>
      </c>
      <c r="N45" s="29">
        <f t="shared" ref="N45:N51" si="24">J45+K45+L45+M45</f>
        <v>2969161.99</v>
      </c>
      <c r="O45" s="30">
        <f>E45-N45</f>
        <v>902557.23999999976</v>
      </c>
    </row>
    <row r="46" spans="1:15" ht="31.2" x14ac:dyDescent="0.3">
      <c r="A46" s="26">
        <v>44</v>
      </c>
      <c r="B46" s="20" t="s">
        <v>106</v>
      </c>
      <c r="C46" s="21" t="s">
        <v>107</v>
      </c>
      <c r="D46" s="29">
        <v>12.62</v>
      </c>
      <c r="E46" s="29">
        <v>0</v>
      </c>
      <c r="F46" s="46">
        <v>12.62</v>
      </c>
      <c r="G46" s="29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29">
        <f t="shared" si="24"/>
        <v>0</v>
      </c>
      <c r="O46" s="64"/>
    </row>
    <row r="47" spans="1:15" ht="28.2" thickBot="1" x14ac:dyDescent="0.3">
      <c r="A47" s="26">
        <v>45</v>
      </c>
      <c r="B47" s="53" t="s">
        <v>90</v>
      </c>
      <c r="C47" s="65" t="s">
        <v>91</v>
      </c>
      <c r="D47" s="29">
        <v>543051.09</v>
      </c>
      <c r="E47" s="29">
        <f>D47-F47</f>
        <v>543051.09</v>
      </c>
      <c r="F47" s="29">
        <v>0</v>
      </c>
      <c r="G47" s="29">
        <v>774200.01</v>
      </c>
      <c r="H47" s="29">
        <v>-231148.92</v>
      </c>
      <c r="I47" s="45">
        <v>413256</v>
      </c>
      <c r="J47" s="45">
        <v>0</v>
      </c>
      <c r="K47" s="45">
        <v>0</v>
      </c>
      <c r="L47" s="45">
        <v>0</v>
      </c>
      <c r="M47" s="45">
        <v>361186.29</v>
      </c>
      <c r="N47" s="29">
        <f t="shared" si="24"/>
        <v>361186.29</v>
      </c>
      <c r="O47" s="60">
        <f>E47-N47</f>
        <v>181864.8</v>
      </c>
    </row>
    <row r="48" spans="1:15" s="36" customFormat="1" ht="14.4" thickBot="1" x14ac:dyDescent="0.3">
      <c r="A48" s="8">
        <v>46</v>
      </c>
      <c r="B48" s="6" t="s">
        <v>92</v>
      </c>
      <c r="C48" s="4" t="s">
        <v>93</v>
      </c>
      <c r="D48" s="7">
        <f t="shared" ref="D48:O48" si="25">SUM(D45:D47)</f>
        <v>8830327.9400000013</v>
      </c>
      <c r="E48" s="7">
        <f t="shared" si="25"/>
        <v>4414770.32</v>
      </c>
      <c r="F48" s="7">
        <f t="shared" si="25"/>
        <v>4415557.62</v>
      </c>
      <c r="G48" s="7">
        <f t="shared" si="25"/>
        <v>4380420.75</v>
      </c>
      <c r="H48" s="7">
        <f t="shared" si="25"/>
        <v>34349.569999999978</v>
      </c>
      <c r="I48" s="7">
        <f t="shared" si="25"/>
        <v>1075686.6400000001</v>
      </c>
      <c r="J48" s="7">
        <f t="shared" si="25"/>
        <v>0</v>
      </c>
      <c r="K48" s="7">
        <f t="shared" si="25"/>
        <v>0</v>
      </c>
      <c r="L48" s="7">
        <f t="shared" si="25"/>
        <v>0</v>
      </c>
      <c r="M48" s="7">
        <f t="shared" si="25"/>
        <v>3330348.2800000003</v>
      </c>
      <c r="N48" s="7">
        <f t="shared" si="25"/>
        <v>3330348.2800000003</v>
      </c>
      <c r="O48" s="44">
        <f t="shared" si="25"/>
        <v>1084422.0399999998</v>
      </c>
    </row>
    <row r="49" spans="1:15" x14ac:dyDescent="0.25">
      <c r="A49" s="26">
        <v>47</v>
      </c>
      <c r="B49" s="53" t="s">
        <v>94</v>
      </c>
      <c r="C49" s="33" t="s">
        <v>95</v>
      </c>
      <c r="D49" s="29">
        <v>43237.599999999999</v>
      </c>
      <c r="E49" s="29">
        <v>0</v>
      </c>
      <c r="F49" s="54">
        <v>43237.599999999999</v>
      </c>
      <c r="G49" s="29">
        <v>0</v>
      </c>
      <c r="H49" s="45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29">
        <f t="shared" si="24"/>
        <v>0</v>
      </c>
      <c r="O49" s="61">
        <f>E49-N49</f>
        <v>0</v>
      </c>
    </row>
    <row r="50" spans="1:15" ht="15.6" x14ac:dyDescent="0.3">
      <c r="A50" s="26">
        <v>48</v>
      </c>
      <c r="B50" s="18" t="s">
        <v>104</v>
      </c>
      <c r="C50" s="19" t="s">
        <v>105</v>
      </c>
      <c r="D50" s="29">
        <v>575202.1</v>
      </c>
      <c r="E50" s="29">
        <v>0</v>
      </c>
      <c r="F50" s="54">
        <v>575202.1</v>
      </c>
      <c r="G50" s="29">
        <v>0</v>
      </c>
      <c r="H50" s="45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29">
        <f t="shared" si="24"/>
        <v>0</v>
      </c>
      <c r="O50" s="64"/>
    </row>
    <row r="51" spans="1:15" ht="14.4" thickBot="1" x14ac:dyDescent="0.3">
      <c r="A51" s="26">
        <v>49</v>
      </c>
      <c r="B51" s="53" t="s">
        <v>96</v>
      </c>
      <c r="C51" s="33" t="s">
        <v>97</v>
      </c>
      <c r="D51" s="29">
        <v>71429.69</v>
      </c>
      <c r="E51" s="29">
        <f>D51-F51</f>
        <v>71429.69</v>
      </c>
      <c r="F51" s="54">
        <v>0</v>
      </c>
      <c r="G51" s="29">
        <v>27517.22</v>
      </c>
      <c r="H51" s="45">
        <v>43912.47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29">
        <f t="shared" si="24"/>
        <v>0</v>
      </c>
      <c r="O51" s="60">
        <f>E51-N51</f>
        <v>71429.69</v>
      </c>
    </row>
    <row r="52" spans="1:15" s="67" customFormat="1" ht="28.2" thickBot="1" x14ac:dyDescent="0.35">
      <c r="A52" s="10">
        <v>50</v>
      </c>
      <c r="B52" s="11" t="s">
        <v>29</v>
      </c>
      <c r="C52" s="12" t="s">
        <v>98</v>
      </c>
      <c r="D52" s="13">
        <f>SUM(D49:D51)</f>
        <v>689869.3899999999</v>
      </c>
      <c r="E52" s="13">
        <f t="shared" ref="E52:O52" si="26">SUM(E49:E51)</f>
        <v>71429.69</v>
      </c>
      <c r="F52" s="13">
        <f t="shared" si="26"/>
        <v>618439.69999999995</v>
      </c>
      <c r="G52" s="13">
        <f t="shared" si="26"/>
        <v>27517.22</v>
      </c>
      <c r="H52" s="13">
        <f t="shared" si="26"/>
        <v>43912.47</v>
      </c>
      <c r="I52" s="13">
        <f t="shared" si="26"/>
        <v>0</v>
      </c>
      <c r="J52" s="13">
        <f t="shared" si="26"/>
        <v>0</v>
      </c>
      <c r="K52" s="13">
        <f t="shared" si="26"/>
        <v>0</v>
      </c>
      <c r="L52" s="13">
        <f t="shared" si="26"/>
        <v>0</v>
      </c>
      <c r="M52" s="13">
        <f t="shared" si="26"/>
        <v>0</v>
      </c>
      <c r="N52" s="13">
        <f t="shared" si="26"/>
        <v>0</v>
      </c>
      <c r="O52" s="66">
        <f t="shared" si="26"/>
        <v>71429.69</v>
      </c>
    </row>
    <row r="53" spans="1:15" s="67" customFormat="1" ht="14.4" thickBot="1" x14ac:dyDescent="0.35">
      <c r="A53" s="10"/>
      <c r="B53" s="11"/>
      <c r="C53" s="14" t="s">
        <v>99</v>
      </c>
      <c r="D53" s="15">
        <f t="shared" ref="D53:O53" si="27">D44+D48+D52</f>
        <v>126569320.34999999</v>
      </c>
      <c r="E53" s="15">
        <f t="shared" si="27"/>
        <v>114199675.79999998</v>
      </c>
      <c r="F53" s="15">
        <f t="shared" si="27"/>
        <v>12369644.549999999</v>
      </c>
      <c r="G53" s="15">
        <f t="shared" si="27"/>
        <v>86624536.609999999</v>
      </c>
      <c r="H53" s="15">
        <f t="shared" si="27"/>
        <v>27575139.190000001</v>
      </c>
      <c r="I53" s="15">
        <f t="shared" si="27"/>
        <v>16524035.41</v>
      </c>
      <c r="J53" s="15">
        <f t="shared" si="27"/>
        <v>27890389.619999997</v>
      </c>
      <c r="K53" s="15">
        <f t="shared" si="27"/>
        <v>10734236.070000002</v>
      </c>
      <c r="L53" s="15">
        <f t="shared" si="27"/>
        <v>99559.5</v>
      </c>
      <c r="M53" s="15">
        <f t="shared" si="27"/>
        <v>27922716.500000007</v>
      </c>
      <c r="N53" s="15">
        <f t="shared" si="27"/>
        <v>66646901.690000013</v>
      </c>
      <c r="O53" s="68" t="e">
        <f t="shared" si="27"/>
        <v>#REF!</v>
      </c>
    </row>
    <row r="54" spans="1:15" x14ac:dyDescent="0.25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1:15" x14ac:dyDescent="0.25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15" x14ac:dyDescent="0.25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Sheet1!Ispis_naslova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bbatelic</dc:creator>
  <cp:lastModifiedBy>Batelić Barbara</cp:lastModifiedBy>
  <cp:lastPrinted>2021-04-19T11:33:41Z</cp:lastPrinted>
  <dcterms:created xsi:type="dcterms:W3CDTF">2020-05-20T06:51:18Z</dcterms:created>
  <dcterms:modified xsi:type="dcterms:W3CDTF">2021-04-19T11:33:44Z</dcterms:modified>
</cp:coreProperties>
</file>