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RBARA\POLUGODISNJI I GODISNJI OBRACUN\2024\30.06.2024\"/>
    </mc:Choice>
  </mc:AlternateContent>
  <xr:revisionPtr revIDLastSave="0" documentId="13_ncr:1_{2AD6BA7C-95B7-4AE5-8851-C6A49C977B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TRAŽIVANJA " sheetId="1" r:id="rId1"/>
  </sheets>
  <definedNames>
    <definedName name="_xlnm._FilterDatabase" localSheetId="0" hidden="1">'POTRAŽIVANJA '!$A$2:$N$2</definedName>
    <definedName name="_xlnm.Print_Titles" localSheetId="0">'POTRAŽIVANJA '!$2:$3</definedName>
    <definedName name="_xlnm.Print_Area" localSheetId="0">'POTRAŽIVANJA '!$A$1:$N$53</definedName>
    <definedName name="Z_0104055D_4F86_418B_A092_43076E5DAB68_.wvu.FilterData" localSheetId="0" hidden="1">'POTRAŽIVANJA '!$A$2:$N$2</definedName>
    <definedName name="Z_03445B5C_49D0_440B_BC0D_86CAF9BBA1EB_.wvu.Cols" localSheetId="0" hidden="1">'POTRAŽIVANJA '!#REF!,'POTRAŽIVANJA '!#REF!</definedName>
    <definedName name="Z_03445B5C_49D0_440B_BC0D_86CAF9BBA1EB_.wvu.FilterData" localSheetId="0" hidden="1">'POTRAŽIVANJA '!$A$2:$N$2</definedName>
    <definedName name="Z_03445B5C_49D0_440B_BC0D_86CAF9BBA1EB_.wvu.PrintArea" localSheetId="0" hidden="1">'POTRAŽIVANJA '!$A$1:$N$53</definedName>
    <definedName name="Z_03445B5C_49D0_440B_BC0D_86CAF9BBA1EB_.wvu.PrintTitles" localSheetId="0" hidden="1">'POTRAŽIVANJA '!$2:$3</definedName>
    <definedName name="Z_0A3FC11F_8BD3_4FB4_AED3_E6B3C53DF8B6_.wvu.FilterData" localSheetId="0" hidden="1">'POTRAŽIVANJA '!$A$2:$N$2</definedName>
    <definedName name="Z_1285AB19_9522_4B0A_BEC0_749BF7FEE887_.wvu.Cols" localSheetId="0" hidden="1">'POTRAŽIVANJA '!#REF!</definedName>
    <definedName name="Z_1285AB19_9522_4B0A_BEC0_749BF7FEE887_.wvu.FilterData" localSheetId="0" hidden="1">'POTRAŽIVANJA '!$A$2:$N$2</definedName>
    <definedName name="Z_1285AB19_9522_4B0A_BEC0_749BF7FEE887_.wvu.PrintArea" localSheetId="0" hidden="1">'POTRAŽIVANJA '!$A$1:$N$53</definedName>
    <definedName name="Z_1285AB19_9522_4B0A_BEC0_749BF7FEE887_.wvu.PrintTitles" localSheetId="0" hidden="1">'POTRAŽIVANJA '!$2:$3</definedName>
    <definedName name="Z_1C6BE7DE_D2D0_40FF_A180_01CCB7FF2580_.wvu.Cols" localSheetId="0" hidden="1">'POTRAŽIVANJA '!#REF!,'POTRAŽIVANJA '!#REF!,'POTRAŽIVANJA '!#REF!</definedName>
    <definedName name="Z_1C6BE7DE_D2D0_40FF_A180_01CCB7FF2580_.wvu.FilterData" localSheetId="0" hidden="1">'POTRAŽIVANJA '!$A$2:$N$2</definedName>
    <definedName name="Z_1C6BE7DE_D2D0_40FF_A180_01CCB7FF2580_.wvu.PrintArea" localSheetId="0" hidden="1">'POTRAŽIVANJA '!$A$1:$N$53</definedName>
    <definedName name="Z_1C6BE7DE_D2D0_40FF_A180_01CCB7FF2580_.wvu.PrintTitles" localSheetId="0" hidden="1">'POTRAŽIVANJA '!$2:$3</definedName>
    <definedName name="Z_1DA93417_905B_41CD_AC99_CCBBC2B535C0_.wvu.FilterData" localSheetId="0" hidden="1">'POTRAŽIVANJA '!$A$2:$N$2</definedName>
    <definedName name="Z_262564CE_2687_4613_ABE5_2D314BEBF817_.wvu.FilterData" localSheetId="0" hidden="1">'POTRAŽIVANJA '!$A$2:$N$2</definedName>
    <definedName name="Z_287BB99E_4494_4C80_9BF5_A16ED9F406F9_.wvu.Cols" localSheetId="0" hidden="1">'POTRAŽIVANJA '!#REF!,'POTRAŽIVANJA '!#REF!</definedName>
    <definedName name="Z_287BB99E_4494_4C80_9BF5_A16ED9F406F9_.wvu.FilterData" localSheetId="0" hidden="1">'POTRAŽIVANJA '!$A$2:$N$2</definedName>
    <definedName name="Z_287BB99E_4494_4C80_9BF5_A16ED9F406F9_.wvu.PrintArea" localSheetId="0" hidden="1">'POTRAŽIVANJA '!$A$1:$N$53</definedName>
    <definedName name="Z_287BB99E_4494_4C80_9BF5_A16ED9F406F9_.wvu.PrintTitles" localSheetId="0" hidden="1">'POTRAŽIVANJA '!$2:$3</definedName>
    <definedName name="Z_39A49891_94B4_414B_A9AD_C01B17B74E79_.wvu.Cols" localSheetId="0" hidden="1">'POTRAŽIVANJA '!#REF!,'POTRAŽIVANJA '!#REF!</definedName>
    <definedName name="Z_39A49891_94B4_414B_A9AD_C01B17B74E79_.wvu.FilterData" localSheetId="0" hidden="1">'POTRAŽIVANJA '!$A$2:$N$2</definedName>
    <definedName name="Z_39A49891_94B4_414B_A9AD_C01B17B74E79_.wvu.PrintArea" localSheetId="0" hidden="1">'POTRAŽIVANJA '!$A$1:$N$53</definedName>
    <definedName name="Z_39A49891_94B4_414B_A9AD_C01B17B74E79_.wvu.PrintTitles" localSheetId="0" hidden="1">'POTRAŽIVANJA '!$2:$3</definedName>
    <definedName name="Z_39B00C26_8CFC_412B_9BE2_DA412E23708F_.wvu.FilterData" localSheetId="0" hidden="1">'POTRAŽIVANJA '!$A$2:$N$2</definedName>
    <definedName name="Z_4B0B6631_6659_4355_B2D5_A2D4E589B09D_.wvu.FilterData" localSheetId="0" hidden="1">'POTRAŽIVANJA '!$A$2:$N$2</definedName>
    <definedName name="Z_4C3A2165_2CD6_4DA0_A63C_CCAADA037260_.wvu.FilterData" localSheetId="0" hidden="1">'POTRAŽIVANJA '!$A$2:$N$2</definedName>
    <definedName name="Z_4F436F5E_397A_47A2_806E_F3484E3158AB_.wvu.FilterData" localSheetId="0" hidden="1">'POTRAŽIVANJA '!$A$2:$N$2</definedName>
    <definedName name="Z_57242146_31A6_40EB_88F2_E4693567316F_.wvu.FilterData" localSheetId="0" hidden="1">'POTRAŽIVANJA '!$A$2:$N$2</definedName>
    <definedName name="Z_69C9F101_52CF_453D_A718_3D5CFF44C284_.wvu.FilterData" localSheetId="0" hidden="1">'POTRAŽIVANJA '!$A$2:$N$2</definedName>
    <definedName name="Z_6A72E99D_97AF_4CDF_8734_D3BD6927719C_.wvu.FilterData" localSheetId="0" hidden="1">'POTRAŽIVANJA '!$A$2:$N$2</definedName>
    <definedName name="Z_6BEA5760_B5C1_440F_894D_9BA184D9228C_.wvu.FilterData" localSheetId="0" hidden="1">'POTRAŽIVANJA '!$A$2:$N$2</definedName>
    <definedName name="Z_6C5545EE_576C_4DE7_9249_27B326B008BF_.wvu.FilterData" localSheetId="0" hidden="1">'POTRAŽIVANJA '!$A$2:$N$2</definedName>
    <definedName name="Z_73FDEF46_0CD4_43F5_8459_3122D65158EC_.wvu.FilterData" localSheetId="0" hidden="1">'POTRAŽIVANJA '!$A$2:$N$2</definedName>
    <definedName name="Z_796CC579_20C1_45F7_888A_DC7F1BA10AA8_.wvu.FilterData" localSheetId="0" hidden="1">'POTRAŽIVANJA '!$A$2:$N$2</definedName>
    <definedName name="Z_802D023E_FDC7_4E6D_A65F_8F29BC86F961_.wvu.FilterData" localSheetId="0" hidden="1">'POTRAŽIVANJA '!$A$2:$N$2</definedName>
    <definedName name="Z_8A729B9F_3337_4071_951E_CA86BAEE6893_.wvu.FilterData" localSheetId="0" hidden="1">'POTRAŽIVANJA '!$A$2:$N$2</definedName>
    <definedName name="Z_972E8E52_169D_4E32_815F_7150F4E4E164_.wvu.FilterData" localSheetId="0" hidden="1">'POTRAŽIVANJA '!$A$2:$N$2</definedName>
    <definedName name="Z_9BFBF61C_DBA2_4EC4_9A5E_913A5B6BF06E_.wvu.FilterData" localSheetId="0" hidden="1">'POTRAŽIVANJA '!$A$2:$N$2</definedName>
    <definedName name="Z_A59F6773_5C54_49F5_8494_4E00ACC21610_.wvu.FilterData" localSheetId="0" hidden="1">'POTRAŽIVANJA '!$A$2:$N$2</definedName>
    <definedName name="Z_B1D981AC_BF34_4C8C_9AD3_B7F961F3C03B_.wvu.Cols" localSheetId="0" hidden="1">'POTRAŽIVANJA '!#REF!,'POTRAŽIVANJA '!#REF!</definedName>
    <definedName name="Z_B1D981AC_BF34_4C8C_9AD3_B7F961F3C03B_.wvu.FilterData" localSheetId="0" hidden="1">'POTRAŽIVANJA '!$A$2:$N$2</definedName>
    <definedName name="Z_B1D981AC_BF34_4C8C_9AD3_B7F961F3C03B_.wvu.PrintArea" localSheetId="0" hidden="1">'POTRAŽIVANJA '!$A$1:$N$53</definedName>
    <definedName name="Z_B1D981AC_BF34_4C8C_9AD3_B7F961F3C03B_.wvu.PrintTitles" localSheetId="0" hidden="1">'POTRAŽIVANJA '!$2:$3</definedName>
    <definedName name="Z_B82ACAB2_19D0_4FEC_ABD7_A6630A628455_.wvu.FilterData" localSheetId="0" hidden="1">'POTRAŽIVANJA '!$A$2:$N$2</definedName>
    <definedName name="Z_B84FA236_DC69_46E3_BCF5_35208B536009_.wvu.FilterData" localSheetId="0" hidden="1">'POTRAŽIVANJA '!$A$2:$N$2</definedName>
    <definedName name="Z_CA8981AF_FE57_4DF7_960F_295751C92B8D_.wvu.FilterData" localSheetId="0" hidden="1">'POTRAŽIVANJA '!$A$2:$N$2</definedName>
    <definedName name="Z_D0AAB196_C177_40A9_AA76_76AE7C874846_.wvu.FilterData" localSheetId="0" hidden="1">'POTRAŽIVANJA '!$A$2:$N$2</definedName>
    <definedName name="Z_D11D6AA0_EDFE_4E07_8ADC_865141EACEB2_.wvu.Cols" localSheetId="0" hidden="1">'POTRAŽIVANJA '!#REF!,'POTRAŽIVANJA '!#REF!,'POTRAŽIVANJA '!#REF!</definedName>
    <definedName name="Z_D11D6AA0_EDFE_4E07_8ADC_865141EACEB2_.wvu.FilterData" localSheetId="0" hidden="1">'POTRAŽIVANJA '!$A$2:$N$2</definedName>
    <definedName name="Z_D11D6AA0_EDFE_4E07_8ADC_865141EACEB2_.wvu.PrintArea" localSheetId="0" hidden="1">'POTRAŽIVANJA '!$A$1:$N$53</definedName>
    <definedName name="Z_D11D6AA0_EDFE_4E07_8ADC_865141EACEB2_.wvu.PrintTitles" localSheetId="0" hidden="1">'POTRAŽIVANJA '!$2:$3</definedName>
    <definedName name="Z_D3A61B8E_B80B_4891_82C2_7853BFCB940C_.wvu.Cols" localSheetId="0" hidden="1">'POTRAŽIVANJA '!#REF!,'POTRAŽIVANJA '!#REF!,'POTRAŽIVANJA '!#REF!</definedName>
    <definedName name="Z_D3A61B8E_B80B_4891_82C2_7853BFCB940C_.wvu.FilterData" localSheetId="0" hidden="1">'POTRAŽIVANJA '!$A$2:$N$2</definedName>
    <definedName name="Z_D3A61B8E_B80B_4891_82C2_7853BFCB940C_.wvu.PrintArea" localSheetId="0" hidden="1">'POTRAŽIVANJA '!$A$1:$N$53</definedName>
    <definedName name="Z_D3A61B8E_B80B_4891_82C2_7853BFCB940C_.wvu.PrintTitles" localSheetId="0" hidden="1">'POTRAŽIVANJA '!$2:$3</definedName>
    <definedName name="Z_D49C9A08_97E7_437C_9255_11E4C9457AA9_.wvu.FilterData" localSheetId="0" hidden="1">'POTRAŽIVANJA '!$A$2:$N$2</definedName>
    <definedName name="Z_D5312685_68D1_4392_8639_9B07EED8E0B4_.wvu.FilterData" localSheetId="0" hidden="1">'POTRAŽIVANJA '!$A$2:$N$2</definedName>
    <definedName name="Z_DFAFD835_CF82_4EC8_9993_62C21F0EA5F2_.wvu.FilterData" localSheetId="0" hidden="1">'POTRAŽIVANJA '!$A$2:$N$2</definedName>
    <definedName name="Z_F7C46E8F_DEA1_43A0_A20A_41B044493F36_.wvu.FilterData" localSheetId="0" hidden="1">'POTRAŽIVANJA '!$A$2:$N$2</definedName>
    <definedName name="Z_FCC78B18_1C4A_4200_9EB7_014DEC4CEC97_.wvu.Cols" localSheetId="0" hidden="1">'POTRAŽIVANJA '!#REF!,'POTRAŽIVANJA '!#REF!</definedName>
    <definedName name="Z_FCC78B18_1C4A_4200_9EB7_014DEC4CEC97_.wvu.FilterData" localSheetId="0" hidden="1">'POTRAŽIVANJA '!$A$2:$N$2</definedName>
    <definedName name="Z_FCC78B18_1C4A_4200_9EB7_014DEC4CEC97_.wvu.PrintArea" localSheetId="0" hidden="1">'POTRAŽIVANJA '!$A$1:$N$53</definedName>
    <definedName name="Z_FCC78B18_1C4A_4200_9EB7_014DEC4CEC97_.wvu.PrintTitles" localSheetId="0" hidden="1">'POTRAŽIVANJA '!$2:$3</definedName>
    <definedName name="Z_FF88790F_B3A8_43E0_9E45_6D97494C5053_.wvu.Cols" localSheetId="0" hidden="1">'POTRAŽIVANJA '!#REF!</definedName>
    <definedName name="Z_FF88790F_B3A8_43E0_9E45_6D97494C5053_.wvu.FilterData" localSheetId="0" hidden="1">'POTRAŽIVANJA '!$A$2:$N$2</definedName>
    <definedName name="Z_FF88790F_B3A8_43E0_9E45_6D97494C5053_.wvu.PrintArea" localSheetId="0" hidden="1">'POTRAŽIVANJA '!$A$1:$N$53</definedName>
    <definedName name="Z_FF88790F_B3A8_43E0_9E45_6D97494C5053_.wvu.PrintTitles" localSheetId="0" hidden="1">'POTRAŽIVANJA '!$2:$3</definedName>
  </definedNames>
  <calcPr calcId="181029"/>
  <customWorkbookViews>
    <customWorkbookView name="Batelić Barbara - osobni prikaz" guid="{1C6BE7DE-D2D0-40FF-A180-01CCB7FF2580}" mergeInterval="0" personalView="1" maximized="1" xWindow="-9" yWindow="-9" windowWidth="1938" windowHeight="1048" activeSheetId="1"/>
    <customWorkbookView name="Škopac Koroman Katja - Personal View" guid="{39A49891-94B4-414B-A9AD-C01B17B74E79}" mergeInterval="0" personalView="1" maximized="1" xWindow="-8" yWindow="-8" windowWidth="1936" windowHeight="1056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Katja Škopac Koroman - Personal View" guid="{FCC78B18-1C4A-4200-9EB7-014DEC4CEC97}" mergeInterval="0" personalView="1" maximized="1" xWindow="1" yWindow="1" windowWidth="1276" windowHeight="729" activeSheetId="1"/>
    <customWorkbookView name="bbatelic - Personal View" guid="{D11D6AA0-EDFE-4E07-8ADC-865141EACEB2}" mergeInterval="0" personalView="1" maximized="1" xWindow="1" yWindow="1" windowWidth="1276" windowHeight="804" activeSheetId="1"/>
    <customWorkbookView name="lkrajcer - Osobni pogled" guid="{03445B5C-49D0-440B-BC0D-86CAF9BBA1EB}" mergeInterval="0" personalView="1" maximized="1" xWindow="1" yWindow="1" windowWidth="1280" windowHeight="794" activeSheetId="1" showComments="commIndAndComment"/>
    <customWorkbookView name="Igor Fabris - Personal View" guid="{287BB99E-4494-4C80-9BF5-A16ED9F406F9}" mergeInterval="0" personalView="1" maximized="1" xWindow="1" yWindow="1" windowWidth="1276" windowHeight="794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Fabris Igor - Personal View" guid="{D3A61B8E-B80B-4891-82C2-7853BFCB940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26" i="1" l="1"/>
  <c r="I14" i="1"/>
  <c r="I27" i="1" s="1"/>
  <c r="G38" i="1" l="1"/>
  <c r="G37" i="1"/>
  <c r="M44" i="1"/>
  <c r="G45" i="1"/>
  <c r="G44" i="1"/>
  <c r="G34" i="1"/>
  <c r="M12" i="1" l="1"/>
  <c r="J11" i="1"/>
  <c r="M6" i="1"/>
  <c r="K6" i="1"/>
  <c r="J6" i="1"/>
  <c r="M5" i="1"/>
  <c r="K5" i="1"/>
  <c r="J5" i="1"/>
  <c r="M4" i="1"/>
  <c r="F52" i="1"/>
  <c r="H52" i="1"/>
  <c r="I52" i="1"/>
  <c r="J52" i="1"/>
  <c r="K52" i="1"/>
  <c r="L52" i="1"/>
  <c r="M52" i="1"/>
  <c r="N52" i="1"/>
  <c r="E52" i="1"/>
  <c r="D52" i="1"/>
  <c r="E51" i="1"/>
  <c r="G25" i="1"/>
  <c r="N25" i="1"/>
  <c r="N26" i="1" s="1"/>
  <c r="M26" i="1"/>
  <c r="L26" i="1"/>
  <c r="K26" i="1"/>
  <c r="J26" i="1"/>
  <c r="H26" i="1"/>
  <c r="F26" i="1"/>
  <c r="E26" i="1"/>
  <c r="D26" i="1"/>
  <c r="E25" i="1"/>
  <c r="D21" i="1" l="1"/>
  <c r="D13" i="1"/>
  <c r="G6" i="1" l="1"/>
  <c r="N50" i="1" l="1"/>
  <c r="N49" i="1"/>
  <c r="N48" i="1"/>
  <c r="G51" i="1"/>
  <c r="N46" i="1"/>
  <c r="N45" i="1"/>
  <c r="N44" i="1"/>
  <c r="M42" i="1"/>
  <c r="N37" i="1"/>
  <c r="N38" i="1"/>
  <c r="N39" i="1"/>
  <c r="N40" i="1"/>
  <c r="N41" i="1"/>
  <c r="I42" i="1"/>
  <c r="J42" i="1"/>
  <c r="K42" i="1"/>
  <c r="L42" i="1"/>
  <c r="N34" i="1"/>
  <c r="N33" i="1"/>
  <c r="N32" i="1"/>
  <c r="N30" i="1"/>
  <c r="N29" i="1"/>
  <c r="N28" i="1"/>
  <c r="N24" i="1"/>
  <c r="N23" i="1"/>
  <c r="N20" i="1"/>
  <c r="N19" i="1"/>
  <c r="N18" i="1"/>
  <c r="N17" i="1"/>
  <c r="N12" i="1"/>
  <c r="N11" i="1"/>
  <c r="N10" i="1"/>
  <c r="N42" i="1" l="1"/>
  <c r="E50" i="1" l="1"/>
  <c r="G50" i="1" s="1"/>
  <c r="E49" i="1"/>
  <c r="G49" i="1" s="1"/>
  <c r="G52" i="1" s="1"/>
  <c r="E48" i="1"/>
  <c r="M47" i="1"/>
  <c r="L47" i="1"/>
  <c r="K47" i="1"/>
  <c r="J47" i="1"/>
  <c r="I47" i="1"/>
  <c r="H47" i="1"/>
  <c r="F47" i="1"/>
  <c r="D47" i="1"/>
  <c r="E46" i="1"/>
  <c r="G46" i="1" s="1"/>
  <c r="E45" i="1"/>
  <c r="N47" i="1"/>
  <c r="E44" i="1"/>
  <c r="H42" i="1"/>
  <c r="F42" i="1"/>
  <c r="D42" i="1"/>
  <c r="E41" i="1"/>
  <c r="G41" i="1" s="1"/>
  <c r="E40" i="1"/>
  <c r="E39" i="1"/>
  <c r="G39" i="1" s="1"/>
  <c r="E38" i="1"/>
  <c r="E37" i="1"/>
  <c r="M35" i="1"/>
  <c r="L35" i="1"/>
  <c r="K35" i="1"/>
  <c r="J35" i="1"/>
  <c r="I35" i="1"/>
  <c r="H35" i="1"/>
  <c r="F35" i="1"/>
  <c r="D35" i="1"/>
  <c r="E34" i="1"/>
  <c r="E33" i="1"/>
  <c r="G33" i="1" s="1"/>
  <c r="N35" i="1"/>
  <c r="E32" i="1"/>
  <c r="G32" i="1" s="1"/>
  <c r="M31" i="1"/>
  <c r="M36" i="1" s="1"/>
  <c r="L31" i="1"/>
  <c r="K31" i="1"/>
  <c r="K36" i="1" s="1"/>
  <c r="J31" i="1"/>
  <c r="I31" i="1"/>
  <c r="H31" i="1"/>
  <c r="F31" i="1"/>
  <c r="D31" i="1"/>
  <c r="D36" i="1" s="1"/>
  <c r="E30" i="1"/>
  <c r="G30" i="1" s="1"/>
  <c r="E29" i="1"/>
  <c r="G29" i="1" s="1"/>
  <c r="E28" i="1"/>
  <c r="D14" i="1"/>
  <c r="E24" i="1"/>
  <c r="G24" i="1" s="1"/>
  <c r="G26" i="1" s="1"/>
  <c r="E23" i="1"/>
  <c r="N22" i="1"/>
  <c r="E22" i="1"/>
  <c r="G22" i="1" s="1"/>
  <c r="M21" i="1"/>
  <c r="L21" i="1"/>
  <c r="K21" i="1"/>
  <c r="J21" i="1"/>
  <c r="I21" i="1"/>
  <c r="H21" i="1"/>
  <c r="F21" i="1"/>
  <c r="E20" i="1"/>
  <c r="G20" i="1" s="1"/>
  <c r="E19" i="1"/>
  <c r="G19" i="1" s="1"/>
  <c r="E18" i="1"/>
  <c r="G18" i="1" s="1"/>
  <c r="N21" i="1"/>
  <c r="E17" i="1"/>
  <c r="G17" i="1" s="1"/>
  <c r="M16" i="1"/>
  <c r="L16" i="1"/>
  <c r="K16" i="1"/>
  <c r="J16" i="1"/>
  <c r="I16" i="1"/>
  <c r="H16" i="1"/>
  <c r="F16" i="1"/>
  <c r="D16" i="1"/>
  <c r="N15" i="1"/>
  <c r="E15" i="1"/>
  <c r="E16" i="1" s="1"/>
  <c r="M13" i="1"/>
  <c r="L13" i="1"/>
  <c r="K13" i="1"/>
  <c r="J13" i="1"/>
  <c r="I13" i="1"/>
  <c r="H13" i="1"/>
  <c r="F13" i="1"/>
  <c r="E12" i="1"/>
  <c r="G12" i="1" s="1"/>
  <c r="N13" i="1"/>
  <c r="E11" i="1"/>
  <c r="G11" i="1" s="1"/>
  <c r="E10" i="1"/>
  <c r="L9" i="1"/>
  <c r="K9" i="1"/>
  <c r="I9" i="1"/>
  <c r="H9" i="1"/>
  <c r="F9" i="1"/>
  <c r="D9" i="1"/>
  <c r="N8" i="1"/>
  <c r="E8" i="1"/>
  <c r="N7" i="1"/>
  <c r="E7" i="1"/>
  <c r="G7" i="1" s="1"/>
  <c r="N6" i="1"/>
  <c r="N5" i="1"/>
  <c r="J9" i="1"/>
  <c r="E5" i="1"/>
  <c r="G5" i="1" s="1"/>
  <c r="N4" i="1"/>
  <c r="E4" i="1"/>
  <c r="N16" i="1" l="1"/>
  <c r="I36" i="1"/>
  <c r="D27" i="1"/>
  <c r="L14" i="1"/>
  <c r="L27" i="1" s="1"/>
  <c r="K14" i="1"/>
  <c r="K27" i="1" s="1"/>
  <c r="K43" i="1" s="1"/>
  <c r="K53" i="1" s="1"/>
  <c r="E42" i="1"/>
  <c r="J36" i="1"/>
  <c r="F36" i="1"/>
  <c r="E31" i="1"/>
  <c r="I43" i="1"/>
  <c r="I53" i="1" s="1"/>
  <c r="M14" i="1"/>
  <c r="M27" i="1" s="1"/>
  <c r="H36" i="1"/>
  <c r="L36" i="1"/>
  <c r="N31" i="1"/>
  <c r="G35" i="1"/>
  <c r="G31" i="1"/>
  <c r="J14" i="1"/>
  <c r="J27" i="1" s="1"/>
  <c r="H14" i="1"/>
  <c r="H27" i="1" s="1"/>
  <c r="F14" i="1"/>
  <c r="F27" i="1" s="1"/>
  <c r="E13" i="1"/>
  <c r="E9" i="1"/>
  <c r="G21" i="1"/>
  <c r="G47" i="1"/>
  <c r="N9" i="1"/>
  <c r="E21" i="1"/>
  <c r="E47" i="1"/>
  <c r="G4" i="1"/>
  <c r="G9" i="1" s="1"/>
  <c r="G10" i="1"/>
  <c r="G13" i="1" s="1"/>
  <c r="G15" i="1"/>
  <c r="G16" i="1" s="1"/>
  <c r="E35" i="1"/>
  <c r="M9" i="1"/>
  <c r="G23" i="1"/>
  <c r="G42" i="1"/>
  <c r="G48" i="1"/>
  <c r="N14" i="1" l="1"/>
  <c r="N27" i="1" s="1"/>
  <c r="N43" i="1" s="1"/>
  <c r="N36" i="1"/>
  <c r="J43" i="1"/>
  <c r="J53" i="1" s="1"/>
  <c r="F43" i="1"/>
  <c r="F53" i="1" s="1"/>
  <c r="E36" i="1"/>
  <c r="E14" i="1"/>
  <c r="E27" i="1" s="1"/>
  <c r="D43" i="1"/>
  <c r="D53" i="1" s="1"/>
  <c r="H43" i="1"/>
  <c r="H53" i="1" s="1"/>
  <c r="L43" i="1"/>
  <c r="L53" i="1" s="1"/>
  <c r="G36" i="1"/>
  <c r="M43" i="1"/>
  <c r="M53" i="1" s="1"/>
  <c r="G14" i="1"/>
  <c r="G27" i="1" s="1"/>
  <c r="N53" i="1" l="1"/>
  <c r="E43" i="1"/>
  <c r="E53" i="1" s="1"/>
  <c r="G43" i="1"/>
  <c r="G53" i="1" s="1"/>
</calcChain>
</file>

<file path=xl/sharedStrings.xml><?xml version="1.0" encoding="utf-8"?>
<sst xmlns="http://schemas.openxmlformats.org/spreadsheetml/2006/main" count="118" uniqueCount="116">
  <si>
    <t>Konto</t>
  </si>
  <si>
    <t>Opis</t>
  </si>
  <si>
    <t>Dospjela</t>
  </si>
  <si>
    <t>Nedospjela</t>
  </si>
  <si>
    <t>UKUPNO OVRHE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</si>
  <si>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</si>
  <si>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</si>
  <si>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</si>
  <si>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</si>
  <si>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</si>
  <si>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</si>
  <si>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</si>
  <si>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</si>
  <si>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</si>
  <si>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</si>
  <si>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</si>
  <si>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</si>
  <si>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</si>
  <si>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</si>
  <si>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</si>
  <si>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</si>
  <si>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</si>
  <si>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</si>
  <si>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</si>
  <si>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</si>
  <si>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</si>
  <si>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</si>
  <si>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</si>
  <si>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</si>
  <si>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</si>
  <si>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1642204</t>
  </si>
  <si>
    <t>Potraživanja za zakup poslovnog prostora</t>
  </si>
  <si>
    <t>1642207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</si>
  <si>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</si>
  <si>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</si>
  <si>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</si>
  <si>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</si>
  <si>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</si>
  <si>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</si>
  <si>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</si>
  <si>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</si>
  <si>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</si>
  <si>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</si>
  <si>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</si>
  <si>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</si>
  <si>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</si>
  <si>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</si>
  <si>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</si>
  <si>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</si>
  <si>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</si>
  <si>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</si>
  <si>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</si>
  <si>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</si>
  <si>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</si>
  <si>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</si>
  <si>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</si>
  <si>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</si>
  <si>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</si>
  <si>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</si>
  <si>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</si>
  <si>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</si>
  <si>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</si>
  <si>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</si>
  <si>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</si>
  <si>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</si>
  <si>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</si>
  <si>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</si>
  <si>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</si>
  <si>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</si>
  <si>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</si>
  <si>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</si>
  <si>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</si>
  <si>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</si>
  <si>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</si>
  <si>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</si>
  <si>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</si>
  <si>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</si>
  <si>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Ostala potraživanja za predujmove i naknade koje se refundiraju i 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</si>
  <si>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</si>
  <si>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</si>
  <si>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</si>
  <si>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</si>
  <si>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</si>
  <si>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</si>
  <si>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</si>
  <si>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Potraživanja za nakn.za uređ.voda-zakupci</t>
  </si>
  <si>
    <t>Grad Pula - potraživanja za bolovanje</t>
  </si>
  <si>
    <t>1683102</t>
  </si>
  <si>
    <t>Potraživanja za ostale prihode - parnični troškovi</t>
  </si>
  <si>
    <t>1683103</t>
  </si>
  <si>
    <t>Potraživanja za ostale prihode - presuda Monte Zaro</t>
  </si>
  <si>
    <t>Redni
broj</t>
  </si>
  <si>
    <t>SVEUKUPNO</t>
  </si>
  <si>
    <t>Potraživanja za spomeničku rentu 100%</t>
  </si>
  <si>
    <t>1681600</t>
  </si>
  <si>
    <t xml:space="preserve">Kazne po prekršajnom nalogu-porezna uprava                                     </t>
  </si>
  <si>
    <t>161340</t>
  </si>
  <si>
    <t>Porez na promet nekretnina 1783</t>
  </si>
  <si>
    <t>6</t>
  </si>
  <si>
    <t>13 (9+10+11+12)</t>
  </si>
  <si>
    <t>10</t>
  </si>
  <si>
    <t>19</t>
  </si>
  <si>
    <t>Potraživanja (stanje 30.06)</t>
  </si>
  <si>
    <t>123</t>
  </si>
  <si>
    <t>Potraživanja od zaposlenih</t>
  </si>
  <si>
    <t>GRAD PULA - POLA STANJE POTRAŽIVANJA NA DAN 30.06.2024.</t>
  </si>
  <si>
    <t>Potraživanja tekuće godine dospjela</t>
  </si>
  <si>
    <t>Poslane opomene u tekućoj godini</t>
  </si>
  <si>
    <t>Mjenice i zadužnice
u 2024. - saldo</t>
  </si>
  <si>
    <t>Ovrhe saldo
30.06.2024.</t>
  </si>
  <si>
    <t>124</t>
  </si>
  <si>
    <t>Potraživanje za više plaćene poreze i doprinose</t>
  </si>
  <si>
    <t>123
124
1291
1292</t>
  </si>
  <si>
    <t>16429006</t>
  </si>
  <si>
    <t>Potraživanja za naknadu za dozvolu na pomorskom dobru</t>
  </si>
  <si>
    <t>Potraživanja za zakup javnih površina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</si>
</sst>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8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2" fillId="0" borderId="1" xfId="0" applyNumberFormat="1" applyFont="1" applyBorder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49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0" fontId="9" fillId="0" borderId="0" xfId="0" applyFont="1"/>
    <xf numFmtId="49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P64"/>
  <sheetViews>
    <sheetView showGridLines="0" tabSelected="1" zoomScaleNormal="100" zoomScaleSheetLayoutView="80" zoomScalePageLayoutView="50" workbookViewId="0">
      <pane xSplit="3" ySplit="2" topLeftCell="D51" activePane="bottomRight" state="frozen"/>
      <selection pane="topRight" activeCell="L1" sqref="L1"/>
      <selection pane="bottomLeft" activeCell="A3" sqref="A3"/>
      <selection pane="bottomRight" activeCell="D55" sqref="D55:F55"/>
    </sheetView>
  </sheetViews>
  <sheetFormatPr defaultColWidth="8.88671875" defaultRowHeight="13.2" x14ac:dyDescent="0.25"/>
  <cols>
    <col min="1" max="1" width="5.88671875" style="26" customWidth="1"/>
    <col min="2" max="2" width="10" style="26" customWidth="1"/>
    <col min="3" max="3" width="48.5546875" style="26" customWidth="1"/>
    <col min="4" max="4" width="15.88671875" style="26" customWidth="1"/>
    <col min="5" max="5" width="15.109375" style="26" bestFit="1" customWidth="1"/>
    <col min="6" max="6" width="14" style="26" bestFit="1" customWidth="1"/>
    <col min="7" max="7" width="14.33203125" style="26" bestFit="1" customWidth="1"/>
    <col min="8" max="8" width="14" style="26" bestFit="1" customWidth="1"/>
    <col min="9" max="9" width="15.44140625" style="26" bestFit="1" customWidth="1"/>
    <col min="10" max="10" width="14.44140625" style="26" bestFit="1" customWidth="1"/>
    <col min="11" max="11" width="13.109375" style="26" bestFit="1" customWidth="1"/>
    <col min="12" max="12" width="13.44140625" style="26" bestFit="1" customWidth="1"/>
    <col min="13" max="13" width="14" style="26" bestFit="1" customWidth="1"/>
    <col min="14" max="14" width="14.109375" style="26" bestFit="1" customWidth="1"/>
    <col min="15" max="15" width="13.88671875" style="26" customWidth="1"/>
    <col min="16" max="16384" width="8.88671875" style="26"/>
  </cols>
  <sheetData>
    <row r="1" spans="1:16" ht="35.25" customHeight="1" x14ac:dyDescent="0.4">
      <c r="A1" s="52" t="s">
        <v>105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ht="59.25" customHeight="1" x14ac:dyDescent="0.25">
      <c r="A2" s="5" t="s">
        <v>91</v>
      </c>
      <c r="B2" s="5" t="s">
        <v>0</v>
      </c>
      <c r="C2" s="6" t="s">
        <v>1</v>
      </c>
      <c r="D2" s="6" t="s">
        <v>102</v>
      </c>
      <c r="E2" s="6" t="s">
        <v>2</v>
      </c>
      <c r="F2" s="6" t="s">
        <v>3</v>
      </c>
      <c r="G2" s="6" t="s">
        <v>78</v>
      </c>
      <c r="H2" s="6" t="s">
        <v>106</v>
      </c>
      <c r="I2" s="6" t="s">
        <v>107</v>
      </c>
      <c r="J2" s="7" t="s">
        <v>79</v>
      </c>
      <c r="K2" s="7" t="s">
        <v>80</v>
      </c>
      <c r="L2" s="6" t="s">
        <v>108</v>
      </c>
      <c r="M2" s="7" t="s">
        <v>109</v>
      </c>
      <c r="N2" s="7" t="s">
        <v>4</v>
      </c>
    </row>
    <row r="3" spans="1:16" x14ac:dyDescent="0.25">
      <c r="A3" s="8">
        <v>0</v>
      </c>
      <c r="B3" s="9" t="s">
        <v>5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 t="s">
        <v>99</v>
      </c>
    </row>
    <row r="4" spans="1:16" x14ac:dyDescent="0.25">
      <c r="A4" s="11">
        <v>1</v>
      </c>
      <c r="B4" s="4" t="s">
        <v>6</v>
      </c>
      <c r="C4" s="12" t="s">
        <v>7</v>
      </c>
      <c r="D4" s="1">
        <v>131895.79999999999</v>
      </c>
      <c r="E4" s="1">
        <f>D4-F4</f>
        <v>2677.5099999999948</v>
      </c>
      <c r="F4" s="1">
        <v>129218.29</v>
      </c>
      <c r="G4" s="1">
        <f>E4-H4</f>
        <v>4420.9299999999948</v>
      </c>
      <c r="H4" s="1">
        <v>-1743.42</v>
      </c>
      <c r="I4" s="1">
        <v>0</v>
      </c>
      <c r="J4" s="1">
        <v>0</v>
      </c>
      <c r="K4" s="1">
        <v>0</v>
      </c>
      <c r="L4" s="1">
        <v>0</v>
      </c>
      <c r="M4" s="1">
        <f>629.69+84.18</f>
        <v>713.87000000000012</v>
      </c>
      <c r="N4" s="1">
        <f>J4+K4+L4+M4</f>
        <v>713.87000000000012</v>
      </c>
      <c r="O4" s="27"/>
      <c r="P4" s="27"/>
    </row>
    <row r="5" spans="1:16" x14ac:dyDescent="0.25">
      <c r="A5" s="11">
        <v>2</v>
      </c>
      <c r="B5" s="4" t="s">
        <v>8</v>
      </c>
      <c r="C5" s="12" t="s">
        <v>9</v>
      </c>
      <c r="D5" s="1">
        <v>47864.3</v>
      </c>
      <c r="E5" s="1">
        <f>D5-F5</f>
        <v>47864.3</v>
      </c>
      <c r="F5" s="1">
        <v>0</v>
      </c>
      <c r="G5" s="1">
        <f>E5-H5</f>
        <v>46689.990000000005</v>
      </c>
      <c r="H5" s="1">
        <v>1174.31</v>
      </c>
      <c r="I5" s="1">
        <v>0</v>
      </c>
      <c r="J5" s="1">
        <f>10519.89+4783.51</f>
        <v>15303.4</v>
      </c>
      <c r="K5" s="1">
        <f>6175.41+403.94</f>
        <v>6579.3499999999995</v>
      </c>
      <c r="L5" s="1">
        <v>0</v>
      </c>
      <c r="M5" s="1">
        <f>10162.52+14214.43</f>
        <v>24376.95</v>
      </c>
      <c r="N5" s="1">
        <f>J5+K5+L5+M5</f>
        <v>46259.7</v>
      </c>
      <c r="O5" s="27"/>
      <c r="P5" s="27"/>
    </row>
    <row r="6" spans="1:16" x14ac:dyDescent="0.25">
      <c r="A6" s="11">
        <v>3</v>
      </c>
      <c r="B6" s="4" t="s">
        <v>10</v>
      </c>
      <c r="C6" s="12" t="s">
        <v>11</v>
      </c>
      <c r="D6" s="1">
        <v>61020.33</v>
      </c>
      <c r="E6" s="1">
        <v>61020.33</v>
      </c>
      <c r="F6" s="1">
        <v>0</v>
      </c>
      <c r="G6" s="1">
        <f>E6-H6</f>
        <v>32677.7</v>
      </c>
      <c r="H6" s="1">
        <v>28342.63</v>
      </c>
      <c r="I6" s="1">
        <v>0</v>
      </c>
      <c r="J6" s="1">
        <f>1589.56+236.19</f>
        <v>1825.75</v>
      </c>
      <c r="K6" s="1">
        <f>1993.85</f>
        <v>1993.85</v>
      </c>
      <c r="L6" s="1">
        <v>0</v>
      </c>
      <c r="M6" s="1">
        <f>17005.43+8573.66</f>
        <v>25579.09</v>
      </c>
      <c r="N6" s="1">
        <f>J6+K6+L6+M6</f>
        <v>29398.69</v>
      </c>
      <c r="O6" s="27"/>
      <c r="P6" s="27"/>
    </row>
    <row r="7" spans="1:16" x14ac:dyDescent="0.25">
      <c r="A7" s="11">
        <v>4</v>
      </c>
      <c r="B7" s="4">
        <v>1613101</v>
      </c>
      <c r="C7" s="12" t="s">
        <v>12</v>
      </c>
      <c r="D7" s="1">
        <v>193377.38</v>
      </c>
      <c r="E7" s="1">
        <f>D7-F7</f>
        <v>193377.38</v>
      </c>
      <c r="F7" s="1">
        <v>0</v>
      </c>
      <c r="G7" s="1">
        <f>E7-H7</f>
        <v>49806.890000000014</v>
      </c>
      <c r="H7" s="1">
        <v>143570.49</v>
      </c>
      <c r="I7" s="1">
        <v>97066.09</v>
      </c>
      <c r="J7" s="1">
        <v>0</v>
      </c>
      <c r="K7" s="1">
        <v>0</v>
      </c>
      <c r="L7" s="1">
        <v>0</v>
      </c>
      <c r="M7" s="1">
        <v>27091.67</v>
      </c>
      <c r="N7" s="1">
        <f>J7+K7+L7+M7</f>
        <v>27091.67</v>
      </c>
      <c r="O7" s="27"/>
      <c r="P7" s="27"/>
    </row>
    <row r="8" spans="1:16" x14ac:dyDescent="0.25">
      <c r="A8" s="11">
        <v>5</v>
      </c>
      <c r="B8" s="4" t="s">
        <v>96</v>
      </c>
      <c r="C8" s="12" t="s">
        <v>97</v>
      </c>
      <c r="D8" s="1">
        <v>764648.78</v>
      </c>
      <c r="E8" s="1">
        <f>D8-F8</f>
        <v>764648.78</v>
      </c>
      <c r="F8" s="1">
        <v>0</v>
      </c>
      <c r="G8" s="1">
        <v>751865.43</v>
      </c>
      <c r="H8" s="1">
        <v>12783.35</v>
      </c>
      <c r="I8" s="1">
        <v>0</v>
      </c>
      <c r="J8" s="1">
        <v>44409.29</v>
      </c>
      <c r="K8" s="1">
        <v>0</v>
      </c>
      <c r="L8" s="1">
        <v>0</v>
      </c>
      <c r="M8" s="1">
        <v>0</v>
      </c>
      <c r="N8" s="1">
        <f>J8+K8+L8+M8</f>
        <v>44409.29</v>
      </c>
      <c r="O8" s="27"/>
      <c r="P8" s="27"/>
    </row>
    <row r="9" spans="1:16" s="2" customFormat="1" ht="30.75" customHeight="1" x14ac:dyDescent="0.25">
      <c r="A9" s="13" t="s">
        <v>98</v>
      </c>
      <c r="B9" s="14" t="s">
        <v>13</v>
      </c>
      <c r="C9" s="15" t="s">
        <v>14</v>
      </c>
      <c r="D9" s="16">
        <f t="shared" ref="D9:N9" si="0">SUM(D4:D8)</f>
        <v>1198806.5900000001</v>
      </c>
      <c r="E9" s="16">
        <f t="shared" si="0"/>
        <v>1069588.3</v>
      </c>
      <c r="F9" s="16">
        <f t="shared" si="0"/>
        <v>129218.29</v>
      </c>
      <c r="G9" s="16">
        <f t="shared" si="0"/>
        <v>885460.94000000006</v>
      </c>
      <c r="H9" s="16">
        <f t="shared" si="0"/>
        <v>184127.35999999999</v>
      </c>
      <c r="I9" s="16">
        <f t="shared" si="0"/>
        <v>97066.09</v>
      </c>
      <c r="J9" s="16">
        <f t="shared" si="0"/>
        <v>61538.44</v>
      </c>
      <c r="K9" s="16">
        <f t="shared" si="0"/>
        <v>8573.1999999999989</v>
      </c>
      <c r="L9" s="16">
        <f t="shared" si="0"/>
        <v>0</v>
      </c>
      <c r="M9" s="16">
        <f t="shared" si="0"/>
        <v>77761.58</v>
      </c>
      <c r="N9" s="16">
        <f t="shared" si="0"/>
        <v>147873.22</v>
      </c>
      <c r="O9" s="27"/>
      <c r="P9" s="27"/>
    </row>
    <row r="10" spans="1:16" ht="26.4" x14ac:dyDescent="0.25">
      <c r="A10" s="11">
        <v>7</v>
      </c>
      <c r="B10" s="4" t="s">
        <v>15</v>
      </c>
      <c r="C10" s="12" t="s">
        <v>16</v>
      </c>
      <c r="D10" s="1">
        <v>9207.58</v>
      </c>
      <c r="E10" s="1">
        <f>D10-F10</f>
        <v>9207.58</v>
      </c>
      <c r="F10" s="1">
        <v>0</v>
      </c>
      <c r="G10" s="1">
        <f t="shared" ref="G10:G12" si="1">E10-H10</f>
        <v>9207.58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>J10+K10+L10+M10</f>
        <v>0</v>
      </c>
      <c r="O10" s="27"/>
      <c r="P10" s="27"/>
    </row>
    <row r="11" spans="1:16" ht="26.4" x14ac:dyDescent="0.25">
      <c r="A11" s="11">
        <v>8</v>
      </c>
      <c r="B11" s="4" t="s">
        <v>15</v>
      </c>
      <c r="C11" s="12" t="s">
        <v>17</v>
      </c>
      <c r="D11" s="1">
        <v>167234.67000000001</v>
      </c>
      <c r="E11" s="1">
        <f>D11-F11</f>
        <v>167234.67000000001</v>
      </c>
      <c r="F11" s="1">
        <v>0</v>
      </c>
      <c r="G11" s="1">
        <f t="shared" si="1"/>
        <v>167234.67000000001</v>
      </c>
      <c r="H11" s="1">
        <v>0</v>
      </c>
      <c r="I11" s="1">
        <v>0</v>
      </c>
      <c r="J11" s="1">
        <f>12387.99+154846.68</f>
        <v>167234.66999999998</v>
      </c>
      <c r="K11" s="1">
        <v>0</v>
      </c>
      <c r="L11" s="1">
        <v>0</v>
      </c>
      <c r="M11" s="1">
        <v>0</v>
      </c>
      <c r="N11" s="1">
        <f>J11+K11+L11+M11</f>
        <v>167234.66999999998</v>
      </c>
      <c r="O11" s="27"/>
      <c r="P11" s="27"/>
    </row>
    <row r="12" spans="1:16" x14ac:dyDescent="0.25">
      <c r="A12" s="11">
        <v>9</v>
      </c>
      <c r="B12" s="4" t="s">
        <v>15</v>
      </c>
      <c r="C12" s="12" t="s">
        <v>18</v>
      </c>
      <c r="D12" s="1">
        <v>171611.58</v>
      </c>
      <c r="E12" s="1">
        <f>D12-F12</f>
        <v>171611.58</v>
      </c>
      <c r="F12" s="1">
        <v>0</v>
      </c>
      <c r="G12" s="1">
        <f t="shared" si="1"/>
        <v>57608.969999999987</v>
      </c>
      <c r="H12" s="1">
        <v>114002.61</v>
      </c>
      <c r="I12" s="1">
        <v>0</v>
      </c>
      <c r="J12" s="1">
        <v>0</v>
      </c>
      <c r="K12" s="1">
        <v>0</v>
      </c>
      <c r="L12" s="1">
        <v>0</v>
      </c>
      <c r="M12" s="1">
        <f>15361.61+567.14</f>
        <v>15928.75</v>
      </c>
      <c r="N12" s="1">
        <f>J12+K12+L12+M12</f>
        <v>15928.75</v>
      </c>
      <c r="O12" s="27"/>
      <c r="P12" s="27"/>
    </row>
    <row r="13" spans="1:16" ht="26.4" x14ac:dyDescent="0.25">
      <c r="A13" s="17" t="s">
        <v>100</v>
      </c>
      <c r="B13" s="18" t="s">
        <v>19</v>
      </c>
      <c r="C13" s="19" t="s">
        <v>20</v>
      </c>
      <c r="D13" s="20">
        <f>SUM(D10:D12)</f>
        <v>348053.82999999996</v>
      </c>
      <c r="E13" s="20">
        <f t="shared" ref="E13:N13" si="2">SUM(E10:E12)</f>
        <v>348053.82999999996</v>
      </c>
      <c r="F13" s="20">
        <f t="shared" si="2"/>
        <v>0</v>
      </c>
      <c r="G13" s="20">
        <f t="shared" si="2"/>
        <v>234051.21999999997</v>
      </c>
      <c r="H13" s="20">
        <f t="shared" si="2"/>
        <v>114002.61</v>
      </c>
      <c r="I13" s="20">
        <f t="shared" si="2"/>
        <v>0</v>
      </c>
      <c r="J13" s="20">
        <f t="shared" si="2"/>
        <v>167234.66999999998</v>
      </c>
      <c r="K13" s="20">
        <f t="shared" si="2"/>
        <v>0</v>
      </c>
      <c r="L13" s="20">
        <f t="shared" si="2"/>
        <v>0</v>
      </c>
      <c r="M13" s="20">
        <f t="shared" si="2"/>
        <v>15928.75</v>
      </c>
      <c r="N13" s="20">
        <f t="shared" si="2"/>
        <v>183163.41999999998</v>
      </c>
      <c r="O13" s="27"/>
      <c r="P13" s="27"/>
    </row>
    <row r="14" spans="1:16" x14ac:dyDescent="0.25">
      <c r="A14" s="21">
        <v>11</v>
      </c>
      <c r="B14" s="18" t="s">
        <v>21</v>
      </c>
      <c r="C14" s="19" t="s">
        <v>22</v>
      </c>
      <c r="D14" s="20">
        <f>D16+D21+D22+D26</f>
        <v>3693271.47</v>
      </c>
      <c r="E14" s="20">
        <f t="shared" ref="E14:M14" si="3">E16+E21+E22+E26</f>
        <v>3689620.0599999996</v>
      </c>
      <c r="F14" s="20">
        <f t="shared" si="3"/>
        <v>3651.41</v>
      </c>
      <c r="G14" s="20">
        <f t="shared" si="3"/>
        <v>3416736.5999999996</v>
      </c>
      <c r="H14" s="20">
        <f t="shared" si="3"/>
        <v>272883.46000000002</v>
      </c>
      <c r="I14" s="20">
        <f>I16+I21+I22+I26</f>
        <v>214257.4</v>
      </c>
      <c r="J14" s="20">
        <f t="shared" si="3"/>
        <v>986366.52</v>
      </c>
      <c r="K14" s="20">
        <f t="shared" si="3"/>
        <v>139510.24</v>
      </c>
      <c r="L14" s="20">
        <f t="shared" si="3"/>
        <v>128857.44</v>
      </c>
      <c r="M14" s="20">
        <f t="shared" si="3"/>
        <v>1574644.19</v>
      </c>
      <c r="N14" s="20">
        <f>N16+N21+N22+N26</f>
        <v>2829378.39</v>
      </c>
      <c r="O14" s="27"/>
      <c r="P14" s="27"/>
    </row>
    <row r="15" spans="1:16" x14ac:dyDescent="0.25">
      <c r="A15" s="11">
        <v>12</v>
      </c>
      <c r="B15" s="4" t="s">
        <v>23</v>
      </c>
      <c r="C15" s="12" t="s">
        <v>24</v>
      </c>
      <c r="D15" s="1">
        <v>7764.74</v>
      </c>
      <c r="E15" s="1">
        <f t="shared" ref="E15:E20" si="4">D15-F15</f>
        <v>4579.3899999999994</v>
      </c>
      <c r="F15" s="1">
        <v>3185.35</v>
      </c>
      <c r="G15" s="1">
        <f>E15-H15</f>
        <v>4579.3899999999994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4579.3900000000003</v>
      </c>
      <c r="N15" s="1">
        <f t="shared" ref="N15:N22" si="5">J15+K15+L15+M15</f>
        <v>4579.3900000000003</v>
      </c>
      <c r="O15" s="27"/>
      <c r="P15" s="27"/>
    </row>
    <row r="16" spans="1:16" x14ac:dyDescent="0.25">
      <c r="A16" s="21">
        <v>13</v>
      </c>
      <c r="B16" s="18" t="s">
        <v>25</v>
      </c>
      <c r="C16" s="19" t="s">
        <v>26</v>
      </c>
      <c r="D16" s="20">
        <f t="shared" ref="D16:N16" si="6">D15</f>
        <v>7764.74</v>
      </c>
      <c r="E16" s="20">
        <f t="shared" si="6"/>
        <v>4579.3899999999994</v>
      </c>
      <c r="F16" s="20">
        <f t="shared" si="6"/>
        <v>3185.35</v>
      </c>
      <c r="G16" s="20">
        <f t="shared" si="6"/>
        <v>4579.3899999999994</v>
      </c>
      <c r="H16" s="20">
        <f t="shared" si="6"/>
        <v>0</v>
      </c>
      <c r="I16" s="20">
        <f>I15</f>
        <v>0</v>
      </c>
      <c r="J16" s="20">
        <f>J15</f>
        <v>0</v>
      </c>
      <c r="K16" s="20">
        <f>K15</f>
        <v>0</v>
      </c>
      <c r="L16" s="20">
        <f t="shared" si="6"/>
        <v>0</v>
      </c>
      <c r="M16" s="20">
        <f t="shared" si="6"/>
        <v>4579.3900000000003</v>
      </c>
      <c r="N16" s="20">
        <f t="shared" si="6"/>
        <v>4579.3900000000003</v>
      </c>
      <c r="O16" s="27"/>
      <c r="P16" s="27"/>
    </row>
    <row r="17" spans="1:16" x14ac:dyDescent="0.25">
      <c r="A17" s="11">
        <v>14</v>
      </c>
      <c r="B17" s="4" t="s">
        <v>27</v>
      </c>
      <c r="C17" s="12" t="s">
        <v>28</v>
      </c>
      <c r="D17" s="1">
        <v>216528.63</v>
      </c>
      <c r="E17" s="1">
        <f t="shared" si="4"/>
        <v>216528.63</v>
      </c>
      <c r="F17" s="1">
        <v>0</v>
      </c>
      <c r="G17" s="1">
        <f>E17-H17</f>
        <v>200455.99</v>
      </c>
      <c r="H17" s="1">
        <v>16072.64</v>
      </c>
      <c r="I17" s="1">
        <v>41312.19</v>
      </c>
      <c r="J17" s="1">
        <v>0</v>
      </c>
      <c r="K17" s="1">
        <v>0</v>
      </c>
      <c r="L17" s="1">
        <v>0</v>
      </c>
      <c r="M17" s="1">
        <v>168505.36</v>
      </c>
      <c r="N17" s="1">
        <f t="shared" ref="N17:N19" si="7">J17+K17+L17+M17</f>
        <v>168505.36</v>
      </c>
      <c r="O17" s="27"/>
      <c r="P17" s="27"/>
    </row>
    <row r="18" spans="1:16" x14ac:dyDescent="0.25">
      <c r="A18" s="11">
        <v>15</v>
      </c>
      <c r="B18" s="29" t="s">
        <v>29</v>
      </c>
      <c r="C18" s="12" t="s">
        <v>115</v>
      </c>
      <c r="D18" s="1">
        <v>53127.26</v>
      </c>
      <c r="E18" s="1">
        <f t="shared" si="4"/>
        <v>53127.26</v>
      </c>
      <c r="F18" s="1">
        <v>0</v>
      </c>
      <c r="G18" s="1">
        <f>E18-H18</f>
        <v>52823.950000000004</v>
      </c>
      <c r="H18" s="1">
        <v>303.31</v>
      </c>
      <c r="I18" s="1">
        <v>0</v>
      </c>
      <c r="J18" s="1">
        <v>0</v>
      </c>
      <c r="K18" s="1">
        <v>0</v>
      </c>
      <c r="L18" s="1">
        <v>6907.98</v>
      </c>
      <c r="M18" s="1">
        <v>46219.28</v>
      </c>
      <c r="N18" s="1">
        <f>J18+K18+L18+M18</f>
        <v>53127.259999999995</v>
      </c>
      <c r="O18" s="27"/>
      <c r="P18" s="27"/>
    </row>
    <row r="19" spans="1:16" x14ac:dyDescent="0.25">
      <c r="A19" s="11">
        <v>16</v>
      </c>
      <c r="B19" s="4" t="s">
        <v>30</v>
      </c>
      <c r="C19" s="12" t="s">
        <v>31</v>
      </c>
      <c r="D19" s="1">
        <v>1756415.47</v>
      </c>
      <c r="E19" s="1">
        <f t="shared" si="4"/>
        <v>1756415.47</v>
      </c>
      <c r="F19" s="1">
        <v>0</v>
      </c>
      <c r="G19" s="1">
        <f>E19-H19</f>
        <v>1510876.14</v>
      </c>
      <c r="H19" s="1">
        <v>245539.33</v>
      </c>
      <c r="I19" s="1">
        <v>144056.72</v>
      </c>
      <c r="J19" s="1">
        <v>235173.36</v>
      </c>
      <c r="K19" s="1">
        <v>122107.45999999999</v>
      </c>
      <c r="L19" s="1">
        <v>121949.46</v>
      </c>
      <c r="M19" s="1">
        <v>1277185.19</v>
      </c>
      <c r="N19" s="1">
        <f t="shared" si="7"/>
        <v>1756415.47</v>
      </c>
      <c r="O19" s="27"/>
      <c r="P19" s="27"/>
    </row>
    <row r="20" spans="1:16" s="28" customFormat="1" x14ac:dyDescent="0.25">
      <c r="A20" s="11">
        <v>17</v>
      </c>
      <c r="B20" s="4" t="s">
        <v>32</v>
      </c>
      <c r="C20" s="12" t="s">
        <v>85</v>
      </c>
      <c r="D20" s="1">
        <v>20472.490000000002</v>
      </c>
      <c r="E20" s="1">
        <f t="shared" si="4"/>
        <v>20472.490000000002</v>
      </c>
      <c r="F20" s="30">
        <v>0</v>
      </c>
      <c r="G20" s="1">
        <f>E20-H20</f>
        <v>20472.490000000002</v>
      </c>
      <c r="H20" s="30">
        <v>0</v>
      </c>
      <c r="I20" s="30">
        <v>0</v>
      </c>
      <c r="J20" s="30">
        <v>3590.92</v>
      </c>
      <c r="K20" s="30">
        <v>3594.48</v>
      </c>
      <c r="L20" s="30">
        <v>0</v>
      </c>
      <c r="M20" s="30">
        <v>13287.09</v>
      </c>
      <c r="N20" s="1">
        <f>J20+K20+L20+M20</f>
        <v>20472.489999999998</v>
      </c>
      <c r="O20" s="27"/>
      <c r="P20" s="27"/>
    </row>
    <row r="21" spans="1:16" x14ac:dyDescent="0.25">
      <c r="A21" s="21">
        <v>18</v>
      </c>
      <c r="B21" s="18" t="s">
        <v>33</v>
      </c>
      <c r="C21" s="19" t="s">
        <v>34</v>
      </c>
      <c r="D21" s="20">
        <f>SUM(D17:D20)</f>
        <v>2046543.8499999999</v>
      </c>
      <c r="E21" s="20">
        <f t="shared" ref="E21:N21" si="8">SUM(E17:E20)</f>
        <v>2046543.8499999999</v>
      </c>
      <c r="F21" s="20">
        <f t="shared" si="8"/>
        <v>0</v>
      </c>
      <c r="G21" s="20">
        <f t="shared" si="8"/>
        <v>1784628.5699999998</v>
      </c>
      <c r="H21" s="20">
        <f t="shared" si="8"/>
        <v>261915.28</v>
      </c>
      <c r="I21" s="20">
        <f>SUM(I17:I20)</f>
        <v>185368.91</v>
      </c>
      <c r="J21" s="20">
        <f t="shared" si="8"/>
        <v>238764.28</v>
      </c>
      <c r="K21" s="20">
        <f t="shared" si="8"/>
        <v>125701.93999999999</v>
      </c>
      <c r="L21" s="20">
        <f t="shared" si="8"/>
        <v>128857.44</v>
      </c>
      <c r="M21" s="20">
        <f t="shared" si="8"/>
        <v>1505196.92</v>
      </c>
      <c r="N21" s="20">
        <f t="shared" si="8"/>
        <v>1998520.5799999998</v>
      </c>
      <c r="O21" s="27"/>
      <c r="P21" s="27"/>
    </row>
    <row r="22" spans="1:16" s="2" customFormat="1" ht="30.75" customHeight="1" x14ac:dyDescent="0.25">
      <c r="A22" s="31" t="s">
        <v>101</v>
      </c>
      <c r="B22" s="32" t="s">
        <v>35</v>
      </c>
      <c r="C22" s="33" t="s">
        <v>36</v>
      </c>
      <c r="D22" s="34">
        <v>1538602.61</v>
      </c>
      <c r="E22" s="34">
        <f t="shared" ref="E22:E25" si="9">D22-F22</f>
        <v>1538602.61</v>
      </c>
      <c r="F22" s="34">
        <v>0</v>
      </c>
      <c r="G22" s="35">
        <f t="shared" ref="G22:G25" si="10">E22-H22</f>
        <v>1538602.61</v>
      </c>
      <c r="H22" s="34">
        <v>0</v>
      </c>
      <c r="I22" s="34">
        <v>0</v>
      </c>
      <c r="J22" s="34">
        <v>736611.58</v>
      </c>
      <c r="K22" s="34">
        <v>0</v>
      </c>
      <c r="L22" s="34">
        <v>0</v>
      </c>
      <c r="M22" s="34">
        <v>7938.62</v>
      </c>
      <c r="N22" s="35">
        <f t="shared" si="5"/>
        <v>744550.2</v>
      </c>
      <c r="O22" s="27"/>
      <c r="P22" s="27"/>
    </row>
    <row r="23" spans="1:16" x14ac:dyDescent="0.25">
      <c r="A23" s="11">
        <v>20</v>
      </c>
      <c r="B23" s="29" t="s">
        <v>37</v>
      </c>
      <c r="C23" s="12" t="s">
        <v>93</v>
      </c>
      <c r="D23" s="1">
        <v>93931.56</v>
      </c>
      <c r="E23" s="1">
        <f t="shared" si="9"/>
        <v>93465.5</v>
      </c>
      <c r="F23" s="1">
        <v>466.06</v>
      </c>
      <c r="G23" s="1">
        <f t="shared" si="10"/>
        <v>88447.33</v>
      </c>
      <c r="H23" s="1">
        <v>5018.17</v>
      </c>
      <c r="I23" s="1">
        <v>28888.49</v>
      </c>
      <c r="J23" s="1">
        <v>10990.66</v>
      </c>
      <c r="K23" s="1">
        <v>13808.3</v>
      </c>
      <c r="L23" s="1">
        <v>0</v>
      </c>
      <c r="M23" s="1">
        <v>56929.26</v>
      </c>
      <c r="N23" s="1">
        <f>J23+K23+L23+M23</f>
        <v>81728.22</v>
      </c>
      <c r="O23" s="27"/>
      <c r="P23" s="27"/>
    </row>
    <row r="24" spans="1:16" x14ac:dyDescent="0.25">
      <c r="A24" s="11">
        <v>21</v>
      </c>
      <c r="B24" s="29" t="s">
        <v>38</v>
      </c>
      <c r="C24" s="12" t="s">
        <v>39</v>
      </c>
      <c r="D24" s="1">
        <v>6518.71</v>
      </c>
      <c r="E24" s="1">
        <f t="shared" si="9"/>
        <v>6518.71</v>
      </c>
      <c r="F24" s="30">
        <v>0</v>
      </c>
      <c r="G24" s="1">
        <f t="shared" si="10"/>
        <v>478.69999999999982</v>
      </c>
      <c r="H24" s="30">
        <v>6040.01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1">
        <f>J24+K24+L24+M24</f>
        <v>0</v>
      </c>
      <c r="O24" s="27"/>
      <c r="P24" s="27"/>
    </row>
    <row r="25" spans="1:16" ht="15.6" customHeight="1" x14ac:dyDescent="0.25">
      <c r="A25" s="11">
        <v>22</v>
      </c>
      <c r="B25" s="29" t="s">
        <v>113</v>
      </c>
      <c r="C25" s="12" t="s">
        <v>114</v>
      </c>
      <c r="D25" s="1">
        <v>-90</v>
      </c>
      <c r="E25" s="1">
        <f t="shared" si="9"/>
        <v>-90</v>
      </c>
      <c r="F25" s="30">
        <v>0</v>
      </c>
      <c r="G25" s="1">
        <f t="shared" si="10"/>
        <v>0</v>
      </c>
      <c r="H25" s="30">
        <v>-90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1">
        <f>J25+K25+L25+M25</f>
        <v>0</v>
      </c>
      <c r="O25" s="27"/>
      <c r="P25" s="27"/>
    </row>
    <row r="26" spans="1:16" ht="26.4" x14ac:dyDescent="0.25">
      <c r="A26" s="21">
        <v>23</v>
      </c>
      <c r="B26" s="36" t="s">
        <v>40</v>
      </c>
      <c r="C26" s="19" t="s">
        <v>41</v>
      </c>
      <c r="D26" s="37">
        <f>SUM(D23:D25)</f>
        <v>100360.27</v>
      </c>
      <c r="E26" s="37">
        <f>SUM(E23:E25)</f>
        <v>99894.21</v>
      </c>
      <c r="F26" s="37">
        <f t="shared" ref="F26:N26" si="11">SUM(F23:F25)</f>
        <v>466.06</v>
      </c>
      <c r="G26" s="37">
        <f t="shared" si="11"/>
        <v>88926.03</v>
      </c>
      <c r="H26" s="37">
        <f t="shared" si="11"/>
        <v>10968.18</v>
      </c>
      <c r="I26" s="37">
        <f>SUM(I23:I25)</f>
        <v>28888.49</v>
      </c>
      <c r="J26" s="37">
        <f t="shared" si="11"/>
        <v>10990.66</v>
      </c>
      <c r="K26" s="37">
        <f t="shared" si="11"/>
        <v>13808.3</v>
      </c>
      <c r="L26" s="37">
        <f t="shared" si="11"/>
        <v>0</v>
      </c>
      <c r="M26" s="37">
        <f t="shared" si="11"/>
        <v>56929.26</v>
      </c>
      <c r="N26" s="37">
        <f t="shared" si="11"/>
        <v>81728.22</v>
      </c>
      <c r="O26" s="27"/>
      <c r="P26" s="27"/>
    </row>
    <row r="27" spans="1:16" s="2" customFormat="1" ht="30.75" customHeight="1" x14ac:dyDescent="0.25">
      <c r="A27" s="38">
        <v>24</v>
      </c>
      <c r="B27" s="32" t="s">
        <v>42</v>
      </c>
      <c r="C27" s="33" t="s">
        <v>43</v>
      </c>
      <c r="D27" s="39">
        <f t="shared" ref="D27:M27" si="12">D13+D14</f>
        <v>4041325.3000000003</v>
      </c>
      <c r="E27" s="39">
        <f t="shared" si="12"/>
        <v>4037673.8899999997</v>
      </c>
      <c r="F27" s="39">
        <f t="shared" si="12"/>
        <v>3651.41</v>
      </c>
      <c r="G27" s="39">
        <f t="shared" si="12"/>
        <v>3650787.8199999994</v>
      </c>
      <c r="H27" s="39">
        <f t="shared" si="12"/>
        <v>386886.07</v>
      </c>
      <c r="I27" s="39">
        <f>I13+I14</f>
        <v>214257.4</v>
      </c>
      <c r="J27" s="39">
        <f t="shared" si="12"/>
        <v>1153601.19</v>
      </c>
      <c r="K27" s="39">
        <f t="shared" si="12"/>
        <v>139510.24</v>
      </c>
      <c r="L27" s="39">
        <f t="shared" si="12"/>
        <v>128857.44</v>
      </c>
      <c r="M27" s="39">
        <f t="shared" si="12"/>
        <v>1590572.94</v>
      </c>
      <c r="N27" s="39">
        <f>N13+N14</f>
        <v>3012541.81</v>
      </c>
      <c r="O27" s="27"/>
      <c r="P27" s="27"/>
    </row>
    <row r="28" spans="1:16" x14ac:dyDescent="0.25">
      <c r="A28" s="11">
        <v>25</v>
      </c>
      <c r="B28" s="29" t="s">
        <v>44</v>
      </c>
      <c r="C28" s="40" t="s">
        <v>45</v>
      </c>
      <c r="D28" s="1">
        <v>421515.83</v>
      </c>
      <c r="E28" s="1">
        <f>D28-F28</f>
        <v>0</v>
      </c>
      <c r="F28" s="1">
        <v>421515.83</v>
      </c>
      <c r="G28" s="1">
        <v>0</v>
      </c>
      <c r="H28" s="1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1">
        <f t="shared" ref="N28:N29" si="13">J28+K28+L28+M28</f>
        <v>0</v>
      </c>
      <c r="O28" s="27"/>
      <c r="P28" s="27"/>
    </row>
    <row r="29" spans="1:16" s="28" customFormat="1" x14ac:dyDescent="0.25">
      <c r="A29" s="11">
        <v>26</v>
      </c>
      <c r="B29" s="29" t="s">
        <v>46</v>
      </c>
      <c r="C29" s="40" t="s">
        <v>81</v>
      </c>
      <c r="D29" s="1">
        <v>343471.04</v>
      </c>
      <c r="E29" s="1">
        <f>D29-F29</f>
        <v>343471.04</v>
      </c>
      <c r="F29" s="30">
        <v>0</v>
      </c>
      <c r="G29" s="1">
        <f>E29-H29</f>
        <v>212938.07999999996</v>
      </c>
      <c r="H29" s="30">
        <v>130532.96</v>
      </c>
      <c r="I29" s="30">
        <v>117433.46</v>
      </c>
      <c r="J29" s="30">
        <v>688.93</v>
      </c>
      <c r="K29" s="30">
        <v>0</v>
      </c>
      <c r="L29" s="30">
        <v>0</v>
      </c>
      <c r="M29" s="30">
        <v>95583.57</v>
      </c>
      <c r="N29" s="1">
        <f t="shared" si="13"/>
        <v>96272.5</v>
      </c>
      <c r="O29" s="27"/>
      <c r="P29" s="27"/>
    </row>
    <row r="30" spans="1:16" s="28" customFormat="1" x14ac:dyDescent="0.25">
      <c r="A30" s="11">
        <v>27</v>
      </c>
      <c r="B30" s="29" t="s">
        <v>47</v>
      </c>
      <c r="C30" s="40" t="s">
        <v>82</v>
      </c>
      <c r="D30" s="1">
        <v>1051332.57</v>
      </c>
      <c r="E30" s="1">
        <f>D30-F30</f>
        <v>1051332.57</v>
      </c>
      <c r="F30" s="30">
        <v>0</v>
      </c>
      <c r="G30" s="1">
        <f>E30-H30</f>
        <v>973543.91</v>
      </c>
      <c r="H30" s="30">
        <v>77788.66</v>
      </c>
      <c r="I30" s="30">
        <v>167314.65</v>
      </c>
      <c r="J30" s="30">
        <v>224278.7</v>
      </c>
      <c r="K30" s="30">
        <v>215617.21</v>
      </c>
      <c r="L30" s="30">
        <v>0</v>
      </c>
      <c r="M30" s="30">
        <v>405226.72</v>
      </c>
      <c r="N30" s="1">
        <f>J30+K30+L30+M30</f>
        <v>845122.63</v>
      </c>
      <c r="O30" s="27"/>
      <c r="P30" s="27"/>
    </row>
    <row r="31" spans="1:16" x14ac:dyDescent="0.25">
      <c r="A31" s="21">
        <v>28</v>
      </c>
      <c r="B31" s="36" t="s">
        <v>48</v>
      </c>
      <c r="C31" s="19" t="s">
        <v>49</v>
      </c>
      <c r="D31" s="37">
        <f t="shared" ref="D31:N31" si="14">SUM(D28:D30)</f>
        <v>1816319.44</v>
      </c>
      <c r="E31" s="37">
        <f t="shared" si="14"/>
        <v>1394803.61</v>
      </c>
      <c r="F31" s="37">
        <f>SUM(F28:F30)</f>
        <v>421515.83</v>
      </c>
      <c r="G31" s="37">
        <f>SUM(G28:G30)</f>
        <v>1186481.99</v>
      </c>
      <c r="H31" s="37">
        <f>SUM(H28:H30)</f>
        <v>208321.62</v>
      </c>
      <c r="I31" s="37">
        <f t="shared" si="14"/>
        <v>284748.11</v>
      </c>
      <c r="J31" s="37">
        <f t="shared" si="14"/>
        <v>224967.63</v>
      </c>
      <c r="K31" s="37">
        <f t="shared" si="14"/>
        <v>215617.21</v>
      </c>
      <c r="L31" s="37">
        <f t="shared" si="14"/>
        <v>0</v>
      </c>
      <c r="M31" s="37">
        <f t="shared" si="14"/>
        <v>500810.29</v>
      </c>
      <c r="N31" s="37">
        <f t="shared" si="14"/>
        <v>941395.13</v>
      </c>
      <c r="O31" s="27"/>
      <c r="P31" s="27"/>
    </row>
    <row r="32" spans="1:16" x14ac:dyDescent="0.25">
      <c r="A32" s="11">
        <v>29</v>
      </c>
      <c r="B32" s="29" t="s">
        <v>50</v>
      </c>
      <c r="C32" s="12" t="s">
        <v>83</v>
      </c>
      <c r="D32" s="1">
        <v>78235.45</v>
      </c>
      <c r="E32" s="1">
        <f>D32-F32</f>
        <v>78235.45</v>
      </c>
      <c r="F32" s="1">
        <v>0</v>
      </c>
      <c r="G32" s="1">
        <f>E32-H32</f>
        <v>78235.45</v>
      </c>
      <c r="H32" s="1">
        <v>0</v>
      </c>
      <c r="I32" s="1">
        <v>0</v>
      </c>
      <c r="J32" s="1">
        <v>77998.25</v>
      </c>
      <c r="K32" s="1">
        <v>0</v>
      </c>
      <c r="L32" s="1">
        <v>0</v>
      </c>
      <c r="M32" s="1">
        <v>237.2</v>
      </c>
      <c r="N32" s="1">
        <f>J32+K32+L32+M32</f>
        <v>78235.45</v>
      </c>
      <c r="O32" s="27"/>
      <c r="P32" s="27"/>
    </row>
    <row r="33" spans="1:16" x14ac:dyDescent="0.25">
      <c r="A33" s="11">
        <v>30</v>
      </c>
      <c r="B33" s="29" t="s">
        <v>51</v>
      </c>
      <c r="C33" s="12" t="s">
        <v>52</v>
      </c>
      <c r="D33" s="1">
        <v>5859608.8899999997</v>
      </c>
      <c r="E33" s="1">
        <f>D33-F33</f>
        <v>5722784.7299999995</v>
      </c>
      <c r="F33" s="1">
        <v>136824.16</v>
      </c>
      <c r="G33" s="1">
        <f>E33-H33</f>
        <v>5024667.75</v>
      </c>
      <c r="H33" s="1">
        <v>698116.98</v>
      </c>
      <c r="I33" s="41">
        <v>662033.01</v>
      </c>
      <c r="J33" s="1">
        <v>1862097.36</v>
      </c>
      <c r="K33" s="1">
        <v>804235.18</v>
      </c>
      <c r="L33" s="1">
        <v>0</v>
      </c>
      <c r="M33" s="1">
        <v>1857021.35</v>
      </c>
      <c r="N33" s="1">
        <f>J33+K33+L33+M33</f>
        <v>4523353.8900000006</v>
      </c>
      <c r="O33" s="27"/>
      <c r="P33" s="27"/>
    </row>
    <row r="34" spans="1:16" x14ac:dyDescent="0.25">
      <c r="A34" s="11">
        <v>31</v>
      </c>
      <c r="B34" s="29" t="s">
        <v>53</v>
      </c>
      <c r="C34" s="12" t="s">
        <v>54</v>
      </c>
      <c r="D34" s="1">
        <v>919305.44</v>
      </c>
      <c r="E34" s="1">
        <f>D34-F34</f>
        <v>873238.44</v>
      </c>
      <c r="F34" s="1">
        <v>46067</v>
      </c>
      <c r="G34" s="1">
        <f>E34-H34</f>
        <v>681256.86999999988</v>
      </c>
      <c r="H34" s="1">
        <v>191981.57</v>
      </c>
      <c r="I34" s="1">
        <v>219946.93</v>
      </c>
      <c r="J34" s="1">
        <v>149695.6</v>
      </c>
      <c r="K34" s="1">
        <v>0</v>
      </c>
      <c r="L34" s="1">
        <v>0</v>
      </c>
      <c r="M34" s="1">
        <v>629499.27</v>
      </c>
      <c r="N34" s="1">
        <f>J34+K34+L34+M34</f>
        <v>779194.87</v>
      </c>
      <c r="O34" s="27"/>
      <c r="P34" s="27"/>
    </row>
    <row r="35" spans="1:16" x14ac:dyDescent="0.25">
      <c r="A35" s="21">
        <v>32</v>
      </c>
      <c r="B35" s="36" t="s">
        <v>55</v>
      </c>
      <c r="C35" s="42" t="s">
        <v>56</v>
      </c>
      <c r="D35" s="43">
        <f t="shared" ref="D35:N35" si="15">SUM(D32:D34)</f>
        <v>6857149.7799999993</v>
      </c>
      <c r="E35" s="43">
        <f t="shared" si="15"/>
        <v>6674258.6199999992</v>
      </c>
      <c r="F35" s="43">
        <f t="shared" si="15"/>
        <v>182891.16</v>
      </c>
      <c r="G35" s="43">
        <f t="shared" si="15"/>
        <v>5784160.0700000003</v>
      </c>
      <c r="H35" s="43">
        <f t="shared" si="15"/>
        <v>890098.55</v>
      </c>
      <c r="I35" s="43">
        <f t="shared" si="15"/>
        <v>881979.94</v>
      </c>
      <c r="J35" s="43">
        <f t="shared" si="15"/>
        <v>2089791.2100000002</v>
      </c>
      <c r="K35" s="43">
        <f t="shared" si="15"/>
        <v>804235.18</v>
      </c>
      <c r="L35" s="43">
        <f t="shared" si="15"/>
        <v>0</v>
      </c>
      <c r="M35" s="43">
        <f t="shared" si="15"/>
        <v>2486757.8200000003</v>
      </c>
      <c r="N35" s="43">
        <f t="shared" si="15"/>
        <v>5380784.2100000009</v>
      </c>
      <c r="O35" s="27"/>
      <c r="P35" s="27"/>
    </row>
    <row r="36" spans="1:16" s="2" customFormat="1" ht="30.75" customHeight="1" x14ac:dyDescent="0.25">
      <c r="A36" s="38">
        <v>33</v>
      </c>
      <c r="B36" s="32" t="s">
        <v>57</v>
      </c>
      <c r="C36" s="33" t="s">
        <v>58</v>
      </c>
      <c r="D36" s="35">
        <f>D31+D35</f>
        <v>8673469.2199999988</v>
      </c>
      <c r="E36" s="35">
        <f t="shared" ref="E36:N36" si="16">E31+E35</f>
        <v>8069062.2299999995</v>
      </c>
      <c r="F36" s="35">
        <f t="shared" si="16"/>
        <v>604406.99</v>
      </c>
      <c r="G36" s="35">
        <f t="shared" si="16"/>
        <v>6970642.0600000005</v>
      </c>
      <c r="H36" s="35">
        <f t="shared" si="16"/>
        <v>1098420.17</v>
      </c>
      <c r="I36" s="35">
        <f>I31+I35</f>
        <v>1166728.0499999998</v>
      </c>
      <c r="J36" s="35">
        <f t="shared" si="16"/>
        <v>2314758.8400000003</v>
      </c>
      <c r="K36" s="35">
        <f t="shared" si="16"/>
        <v>1019852.39</v>
      </c>
      <c r="L36" s="35">
        <f>L31+L35</f>
        <v>0</v>
      </c>
      <c r="M36" s="35">
        <f t="shared" si="16"/>
        <v>2987568.1100000003</v>
      </c>
      <c r="N36" s="35">
        <f t="shared" si="16"/>
        <v>6322179.3400000008</v>
      </c>
      <c r="O36" s="27"/>
      <c r="P36" s="27"/>
    </row>
    <row r="37" spans="1:16" x14ac:dyDescent="0.25">
      <c r="A37" s="11">
        <v>34</v>
      </c>
      <c r="B37" s="29" t="s">
        <v>59</v>
      </c>
      <c r="C37" s="12" t="s">
        <v>60</v>
      </c>
      <c r="D37" s="1">
        <v>1269922.74</v>
      </c>
      <c r="E37" s="1">
        <f t="shared" ref="E37:E41" si="17">D37-F37</f>
        <v>1269922.74</v>
      </c>
      <c r="F37" s="1">
        <v>0</v>
      </c>
      <c r="G37" s="1">
        <f>E37-H37</f>
        <v>1205482.04</v>
      </c>
      <c r="H37" s="1">
        <v>64440.7</v>
      </c>
      <c r="I37" s="1">
        <v>0</v>
      </c>
      <c r="J37" s="1">
        <v>0</v>
      </c>
      <c r="K37" s="1">
        <v>0</v>
      </c>
      <c r="L37" s="1">
        <v>0</v>
      </c>
      <c r="M37" s="1">
        <v>290874.83</v>
      </c>
      <c r="N37" s="1">
        <f t="shared" ref="N37:N41" si="18">J37+K37+L37+M37</f>
        <v>290874.83</v>
      </c>
      <c r="O37" s="27"/>
      <c r="P37" s="27"/>
    </row>
    <row r="38" spans="1:16" x14ac:dyDescent="0.25">
      <c r="A38" s="11">
        <v>35</v>
      </c>
      <c r="B38" s="29" t="s">
        <v>61</v>
      </c>
      <c r="C38" s="12" t="s">
        <v>84</v>
      </c>
      <c r="D38" s="1">
        <v>24889.78</v>
      </c>
      <c r="E38" s="1">
        <f t="shared" si="17"/>
        <v>24889.78</v>
      </c>
      <c r="F38" s="1">
        <v>0</v>
      </c>
      <c r="G38" s="1">
        <f>E38-H38</f>
        <v>24802.379999999997</v>
      </c>
      <c r="H38" s="1">
        <v>87.4</v>
      </c>
      <c r="I38" s="1">
        <v>0</v>
      </c>
      <c r="J38" s="1">
        <v>0</v>
      </c>
      <c r="K38" s="1">
        <v>0</v>
      </c>
      <c r="L38" s="1">
        <v>0</v>
      </c>
      <c r="M38" s="1">
        <v>24889.78</v>
      </c>
      <c r="N38" s="1">
        <f t="shared" si="18"/>
        <v>24889.78</v>
      </c>
      <c r="O38" s="27"/>
      <c r="P38" s="27"/>
    </row>
    <row r="39" spans="1:16" x14ac:dyDescent="0.25">
      <c r="A39" s="11">
        <v>36</v>
      </c>
      <c r="B39" s="29" t="s">
        <v>94</v>
      </c>
      <c r="C39" s="12" t="s">
        <v>95</v>
      </c>
      <c r="D39" s="1">
        <v>51370.87</v>
      </c>
      <c r="E39" s="1">
        <f t="shared" si="17"/>
        <v>51370.87</v>
      </c>
      <c r="F39" s="1">
        <v>0</v>
      </c>
      <c r="G39" s="1">
        <f t="shared" ref="G39:G41" si="19">E39-H39</f>
        <v>51370.87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18"/>
        <v>0</v>
      </c>
      <c r="O39" s="27"/>
      <c r="P39" s="27"/>
    </row>
    <row r="40" spans="1:16" x14ac:dyDescent="0.25">
      <c r="A40" s="11">
        <v>37</v>
      </c>
      <c r="B40" s="29" t="s">
        <v>87</v>
      </c>
      <c r="C40" s="12" t="s">
        <v>88</v>
      </c>
      <c r="D40" s="1">
        <v>23755.02</v>
      </c>
      <c r="E40" s="1">
        <f t="shared" si="17"/>
        <v>23755.02</v>
      </c>
      <c r="F40" s="1">
        <v>0</v>
      </c>
      <c r="G40" s="1">
        <v>20782.2</v>
      </c>
      <c r="H40" s="1">
        <v>2972.82</v>
      </c>
      <c r="I40" s="1">
        <v>866.69</v>
      </c>
      <c r="J40" s="1">
        <v>0</v>
      </c>
      <c r="K40" s="1">
        <v>0</v>
      </c>
      <c r="L40" s="1">
        <v>0</v>
      </c>
      <c r="M40" s="1">
        <v>23144.49</v>
      </c>
      <c r="N40" s="1">
        <f t="shared" si="18"/>
        <v>23144.49</v>
      </c>
      <c r="O40" s="27"/>
      <c r="P40" s="27"/>
    </row>
    <row r="41" spans="1:16" x14ac:dyDescent="0.25">
      <c r="A41" s="11">
        <v>38</v>
      </c>
      <c r="B41" s="29" t="s">
        <v>89</v>
      </c>
      <c r="C41" s="12" t="s">
        <v>90</v>
      </c>
      <c r="D41" s="1">
        <v>21102.66</v>
      </c>
      <c r="E41" s="1">
        <f t="shared" si="17"/>
        <v>21102.66</v>
      </c>
      <c r="F41" s="1">
        <v>0</v>
      </c>
      <c r="G41" s="1">
        <f t="shared" si="19"/>
        <v>21102.66</v>
      </c>
      <c r="H41" s="1">
        <v>0</v>
      </c>
      <c r="I41" s="1">
        <v>21102.66</v>
      </c>
      <c r="J41" s="1">
        <v>0</v>
      </c>
      <c r="K41" s="1">
        <v>0</v>
      </c>
      <c r="L41" s="1">
        <v>0</v>
      </c>
      <c r="M41" s="1">
        <v>0</v>
      </c>
      <c r="N41" s="1">
        <f t="shared" si="18"/>
        <v>0</v>
      </c>
      <c r="O41" s="27"/>
      <c r="P41" s="27"/>
    </row>
    <row r="42" spans="1:16" s="2" customFormat="1" ht="30.75" customHeight="1" x14ac:dyDescent="0.25">
      <c r="A42" s="38">
        <v>39</v>
      </c>
      <c r="B42" s="32" t="s">
        <v>62</v>
      </c>
      <c r="C42" s="33" t="s">
        <v>63</v>
      </c>
      <c r="D42" s="35">
        <f t="shared" ref="D42:N42" si="20">SUM(D37:D41)</f>
        <v>1391041.07</v>
      </c>
      <c r="E42" s="35">
        <f t="shared" si="20"/>
        <v>1391041.07</v>
      </c>
      <c r="F42" s="35">
        <f t="shared" si="20"/>
        <v>0</v>
      </c>
      <c r="G42" s="35">
        <f t="shared" si="20"/>
        <v>1323540.1499999999</v>
      </c>
      <c r="H42" s="35">
        <f t="shared" si="20"/>
        <v>67500.92</v>
      </c>
      <c r="I42" s="35">
        <f t="shared" si="20"/>
        <v>21969.35</v>
      </c>
      <c r="J42" s="35">
        <f t="shared" si="20"/>
        <v>0</v>
      </c>
      <c r="K42" s="35">
        <f t="shared" si="20"/>
        <v>0</v>
      </c>
      <c r="L42" s="35">
        <f t="shared" si="20"/>
        <v>0</v>
      </c>
      <c r="M42" s="35">
        <f t="shared" si="20"/>
        <v>338909.1</v>
      </c>
      <c r="N42" s="35">
        <f t="shared" si="20"/>
        <v>338909.1</v>
      </c>
      <c r="O42" s="27"/>
      <c r="P42" s="27"/>
    </row>
    <row r="43" spans="1:16" s="2" customFormat="1" ht="30.75" customHeight="1" x14ac:dyDescent="0.25">
      <c r="A43" s="38">
        <v>40</v>
      </c>
      <c r="B43" s="32" t="s">
        <v>64</v>
      </c>
      <c r="C43" s="33" t="s">
        <v>65</v>
      </c>
      <c r="D43" s="35">
        <f t="shared" ref="D43:M43" si="21">D9+D27+D36+D42</f>
        <v>15304642.18</v>
      </c>
      <c r="E43" s="35">
        <f t="shared" si="21"/>
        <v>14567365.489999998</v>
      </c>
      <c r="F43" s="35">
        <f t="shared" si="21"/>
        <v>737276.69</v>
      </c>
      <c r="G43" s="35">
        <f t="shared" si="21"/>
        <v>12830430.970000001</v>
      </c>
      <c r="H43" s="35">
        <f t="shared" si="21"/>
        <v>1736934.5199999998</v>
      </c>
      <c r="I43" s="35">
        <f t="shared" si="21"/>
        <v>1500020.89</v>
      </c>
      <c r="J43" s="35">
        <f t="shared" si="21"/>
        <v>3529898.47</v>
      </c>
      <c r="K43" s="35">
        <f t="shared" si="21"/>
        <v>1167935.83</v>
      </c>
      <c r="L43" s="35">
        <f t="shared" si="21"/>
        <v>128857.44</v>
      </c>
      <c r="M43" s="35">
        <f t="shared" si="21"/>
        <v>4994811.7300000004</v>
      </c>
      <c r="N43" s="35">
        <f>N9+N27+N36+N42</f>
        <v>9821503.4700000007</v>
      </c>
      <c r="O43" s="27"/>
      <c r="P43" s="27"/>
    </row>
    <row r="44" spans="1:16" ht="66" x14ac:dyDescent="0.25">
      <c r="A44" s="11">
        <v>41</v>
      </c>
      <c r="B44" s="29" t="s">
        <v>66</v>
      </c>
      <c r="C44" s="12" t="s">
        <v>67</v>
      </c>
      <c r="D44" s="1">
        <v>371402.7</v>
      </c>
      <c r="E44" s="1">
        <f>D44-F44</f>
        <v>281147.54000000004</v>
      </c>
      <c r="F44" s="30">
        <v>90255.16</v>
      </c>
      <c r="G44" s="1">
        <f>E44-H44</f>
        <v>273212.64</v>
      </c>
      <c r="H44" s="30">
        <v>7934.9</v>
      </c>
      <c r="I44" s="30">
        <v>0</v>
      </c>
      <c r="J44" s="30">
        <v>0</v>
      </c>
      <c r="K44" s="30">
        <v>0</v>
      </c>
      <c r="L44" s="30">
        <v>0</v>
      </c>
      <c r="M44" s="30">
        <f>245889.92</f>
        <v>245889.92000000001</v>
      </c>
      <c r="N44" s="1">
        <f t="shared" ref="N44:N46" si="22">J44+K44+L44+M44</f>
        <v>245889.92000000001</v>
      </c>
      <c r="O44" s="27"/>
      <c r="P44" s="27"/>
    </row>
    <row r="45" spans="1:16" x14ac:dyDescent="0.25">
      <c r="A45" s="11">
        <v>42</v>
      </c>
      <c r="B45" s="29" t="s">
        <v>68</v>
      </c>
      <c r="C45" s="12" t="s">
        <v>69</v>
      </c>
      <c r="D45" s="1">
        <v>87.82</v>
      </c>
      <c r="E45" s="1">
        <f>D45-F45</f>
        <v>87.82</v>
      </c>
      <c r="F45" s="1">
        <v>0</v>
      </c>
      <c r="G45" s="1">
        <f>E45-H45</f>
        <v>0.82999999999999829</v>
      </c>
      <c r="H45" s="1">
        <v>86.99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22"/>
        <v>0</v>
      </c>
      <c r="O45" s="27"/>
      <c r="P45" s="27"/>
    </row>
    <row r="46" spans="1:16" ht="26.4" x14ac:dyDescent="0.25">
      <c r="A46" s="11">
        <v>43</v>
      </c>
      <c r="B46" s="29" t="s">
        <v>70</v>
      </c>
      <c r="C46" s="40" t="s">
        <v>71</v>
      </c>
      <c r="D46" s="1">
        <v>115528.24</v>
      </c>
      <c r="E46" s="1">
        <f>D46-F46</f>
        <v>115528.24</v>
      </c>
      <c r="F46" s="1">
        <v>0</v>
      </c>
      <c r="G46" s="1">
        <f>E46-H46</f>
        <v>123469.24</v>
      </c>
      <c r="H46" s="1">
        <v>-7941</v>
      </c>
      <c r="I46" s="30">
        <v>0</v>
      </c>
      <c r="J46" s="30">
        <v>0</v>
      </c>
      <c r="K46" s="30">
        <v>0</v>
      </c>
      <c r="L46" s="30">
        <v>0</v>
      </c>
      <c r="M46" s="30">
        <v>115528.24</v>
      </c>
      <c r="N46" s="1">
        <f t="shared" si="22"/>
        <v>115528.24</v>
      </c>
      <c r="O46" s="27"/>
      <c r="P46" s="27"/>
    </row>
    <row r="47" spans="1:16" s="2" customFormat="1" ht="30.75" customHeight="1" x14ac:dyDescent="0.25">
      <c r="A47" s="38">
        <v>44</v>
      </c>
      <c r="B47" s="32" t="s">
        <v>72</v>
      </c>
      <c r="C47" s="33" t="s">
        <v>73</v>
      </c>
      <c r="D47" s="35">
        <f>SUM(D44:D46)</f>
        <v>487018.76</v>
      </c>
      <c r="E47" s="35">
        <f t="shared" ref="E47:N47" si="23">SUM(E44:E46)</f>
        <v>396763.60000000003</v>
      </c>
      <c r="F47" s="35">
        <f t="shared" si="23"/>
        <v>90255.16</v>
      </c>
      <c r="G47" s="35">
        <f t="shared" si="23"/>
        <v>396682.71</v>
      </c>
      <c r="H47" s="35">
        <f t="shared" si="23"/>
        <v>80.889999999999418</v>
      </c>
      <c r="I47" s="35">
        <f t="shared" si="23"/>
        <v>0</v>
      </c>
      <c r="J47" s="35">
        <f t="shared" si="23"/>
        <v>0</v>
      </c>
      <c r="K47" s="35">
        <f t="shared" si="23"/>
        <v>0</v>
      </c>
      <c r="L47" s="35">
        <f t="shared" si="23"/>
        <v>0</v>
      </c>
      <c r="M47" s="35">
        <f t="shared" si="23"/>
        <v>361418.16000000003</v>
      </c>
      <c r="N47" s="35">
        <f t="shared" si="23"/>
        <v>361418.16000000003</v>
      </c>
      <c r="O47" s="27"/>
      <c r="P47" s="27"/>
    </row>
    <row r="48" spans="1:16" x14ac:dyDescent="0.25">
      <c r="A48" s="11">
        <v>45</v>
      </c>
      <c r="B48" s="29" t="s">
        <v>74</v>
      </c>
      <c r="C48" s="12" t="s">
        <v>86</v>
      </c>
      <c r="D48" s="1">
        <v>13991.26</v>
      </c>
      <c r="E48" s="1">
        <f>D48-F48</f>
        <v>0</v>
      </c>
      <c r="F48" s="1">
        <v>13991.26</v>
      </c>
      <c r="G48" s="1">
        <f t="shared" ref="G48" si="24">E48-H48</f>
        <v>0</v>
      </c>
      <c r="H48" s="30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ref="N48:N50" si="25">J48+K48+L48+M48</f>
        <v>0</v>
      </c>
      <c r="O48" s="27"/>
      <c r="P48" s="27"/>
    </row>
    <row r="49" spans="1:16" x14ac:dyDescent="0.25">
      <c r="A49" s="11">
        <v>46</v>
      </c>
      <c r="B49" s="29" t="s">
        <v>75</v>
      </c>
      <c r="C49" s="44" t="s">
        <v>76</v>
      </c>
      <c r="D49" s="1">
        <v>51236.08</v>
      </c>
      <c r="E49" s="1">
        <f t="shared" ref="E49:E51" si="26">D49-F49</f>
        <v>51236.08</v>
      </c>
      <c r="F49" s="1">
        <v>0</v>
      </c>
      <c r="G49" s="1">
        <f>E49-H49</f>
        <v>2692.5</v>
      </c>
      <c r="H49" s="30">
        <v>48543.58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25"/>
        <v>0</v>
      </c>
      <c r="O49" s="27"/>
      <c r="P49" s="27"/>
    </row>
    <row r="50" spans="1:16" x14ac:dyDescent="0.25">
      <c r="A50" s="11">
        <v>47</v>
      </c>
      <c r="B50" s="29" t="s">
        <v>110</v>
      </c>
      <c r="C50" s="44" t="s">
        <v>111</v>
      </c>
      <c r="D50" s="1">
        <v>2958.55</v>
      </c>
      <c r="E50" s="1">
        <f t="shared" si="26"/>
        <v>0</v>
      </c>
      <c r="F50" s="1">
        <v>2958.55</v>
      </c>
      <c r="G50" s="1">
        <f t="shared" ref="G50:G51" si="27">E50-H50</f>
        <v>0</v>
      </c>
      <c r="H50" s="30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 t="shared" si="25"/>
        <v>0</v>
      </c>
      <c r="O50" s="27"/>
      <c r="P50" s="27"/>
    </row>
    <row r="51" spans="1:16" x14ac:dyDescent="0.25">
      <c r="A51" s="11">
        <v>48</v>
      </c>
      <c r="B51" s="45" t="s">
        <v>103</v>
      </c>
      <c r="C51" s="46" t="s">
        <v>104</v>
      </c>
      <c r="D51" s="1">
        <v>605.24</v>
      </c>
      <c r="E51" s="1">
        <f t="shared" si="26"/>
        <v>605.24</v>
      </c>
      <c r="F51" s="1">
        <v>0</v>
      </c>
      <c r="G51" s="1">
        <f t="shared" si="27"/>
        <v>0</v>
      </c>
      <c r="H51" s="30">
        <v>605.24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27"/>
      <c r="P51" s="27"/>
    </row>
    <row r="52" spans="1:16" s="3" customFormat="1" ht="55.2" x14ac:dyDescent="0.25">
      <c r="A52" s="48">
        <v>49</v>
      </c>
      <c r="B52" s="49" t="s">
        <v>112</v>
      </c>
      <c r="C52" s="50" t="s">
        <v>77</v>
      </c>
      <c r="D52" s="51">
        <f>SUM(D48:D51)</f>
        <v>68791.13</v>
      </c>
      <c r="E52" s="51">
        <f>SUM(E48:E51)</f>
        <v>51841.32</v>
      </c>
      <c r="F52" s="51">
        <f t="shared" ref="F52:N52" si="28">SUM(F48:F51)</f>
        <v>16949.810000000001</v>
      </c>
      <c r="G52" s="51">
        <f t="shared" si="28"/>
        <v>2692.5</v>
      </c>
      <c r="H52" s="51">
        <f t="shared" si="28"/>
        <v>49148.82</v>
      </c>
      <c r="I52" s="51">
        <f t="shared" si="28"/>
        <v>0</v>
      </c>
      <c r="J52" s="51">
        <f t="shared" si="28"/>
        <v>0</v>
      </c>
      <c r="K52" s="51">
        <f t="shared" si="28"/>
        <v>0</v>
      </c>
      <c r="L52" s="51">
        <f t="shared" si="28"/>
        <v>0</v>
      </c>
      <c r="M52" s="51">
        <f t="shared" si="28"/>
        <v>0</v>
      </c>
      <c r="N52" s="51">
        <f t="shared" si="28"/>
        <v>0</v>
      </c>
      <c r="O52" s="27"/>
      <c r="P52" s="27"/>
    </row>
    <row r="53" spans="1:16" s="3" customFormat="1" ht="30.75" customHeight="1" x14ac:dyDescent="0.25">
      <c r="A53" s="22"/>
      <c r="B53" s="23"/>
      <c r="C53" s="24" t="s">
        <v>92</v>
      </c>
      <c r="D53" s="25">
        <f t="shared" ref="D53:N53" si="29">D43+D47+D52</f>
        <v>15860452.07</v>
      </c>
      <c r="E53" s="25">
        <f t="shared" si="29"/>
        <v>15015970.409999998</v>
      </c>
      <c r="F53" s="25">
        <f t="shared" si="29"/>
        <v>844481.66</v>
      </c>
      <c r="G53" s="25">
        <f t="shared" si="29"/>
        <v>13229806.180000002</v>
      </c>
      <c r="H53" s="25">
        <f t="shared" si="29"/>
        <v>1786164.2299999997</v>
      </c>
      <c r="I53" s="25">
        <f t="shared" si="29"/>
        <v>1500020.89</v>
      </c>
      <c r="J53" s="25">
        <f t="shared" si="29"/>
        <v>3529898.47</v>
      </c>
      <c r="K53" s="25">
        <f t="shared" si="29"/>
        <v>1167935.83</v>
      </c>
      <c r="L53" s="25">
        <f t="shared" si="29"/>
        <v>128857.44</v>
      </c>
      <c r="M53" s="25">
        <f t="shared" si="29"/>
        <v>5356229.8900000006</v>
      </c>
      <c r="N53" s="25">
        <f t="shared" si="29"/>
        <v>10182921.630000001</v>
      </c>
      <c r="O53" s="27"/>
      <c r="P53" s="27"/>
    </row>
    <row r="54" spans="1:16" x14ac:dyDescent="0.25">
      <c r="D54" s="27"/>
      <c r="E54" s="27"/>
      <c r="F54" s="27"/>
      <c r="G54" s="53"/>
      <c r="H54" s="53"/>
      <c r="I54" s="27"/>
      <c r="J54" s="27"/>
      <c r="K54" s="27"/>
      <c r="L54" s="27"/>
      <c r="M54" s="27"/>
      <c r="N54" s="27"/>
    </row>
    <row r="55" spans="1:16" x14ac:dyDescent="0.25"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6" x14ac:dyDescent="0.25"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6" x14ac:dyDescent="0.25">
      <c r="M57" s="27"/>
    </row>
    <row r="64" spans="1:16" x14ac:dyDescent="0.25">
      <c r="D64" s="27"/>
    </row>
  </sheetData>
  <sheetProtection selectLockedCells="1"/>
  <customSheetViews>
    <customSheetView guid="{1C6BE7DE-D2D0-40FF-A180-01CCB7FF2580}" scale="80" showPageBreaks="1" showGridLines="0" printArea="1" hiddenColumns="1" view="pageBreakPreview">
      <pane xSplit="10" ySplit="2" topLeftCell="L3" activePane="bottomRight" state="frozen"/>
      <selection pane="bottomRight" activeCell="N64" sqref="N64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"/>
      <headerFooter alignWithMargins="0"/>
    </customSheetView>
    <customSheetView guid="{39A49891-94B4-414B-A9AD-C01B17B74E79}" showPageBreaks="1" showGridLines="0" printArea="1" hiddenColumns="1" view="pageBreakPreview">
      <pane xSplit="3" ySplit="2" topLeftCell="L3" activePane="bottomRight" state="frozen"/>
      <selection pane="bottomRight" activeCell="O8" sqref="O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2"/>
      <headerFooter alignWithMargins="0"/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3"/>
      <headerFooter alignWithMargins="0"/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4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ySplit="3" topLeftCell="A55" activePane="bottomLeft" state="frozen"/>
      <selection pane="bottomLeft" activeCell="A65" sqref="A65:XFD65"/>
      <pageMargins left="0.2" right="0.2" top="0.27559055118110237" bottom="0.23622047244094491" header="0.31496062992125984" footer="0.19685039370078741"/>
      <pageSetup paperSize="8" scale="55" firstPageNumber="161" orientation="landscape" useFirstPageNumber="1" r:id="rId5"/>
      <headerFooter alignWithMargins="0">
        <oddFooter>&amp;C&amp;12&amp;P</oddFooter>
      </headerFooter>
    </customSheetView>
    <customSheetView guid="{D11D6AA0-EDFE-4E07-8ADC-865141EACEB2}" showPageBreaks="1" showGridLines="0" printArea="1" hiddenColumns="1" topLeftCell="C1">
      <pane ySplit="3" topLeftCell="A61" activePane="bottomLeft" state="frozen"/>
      <selection pane="bottomLeft" activeCell="M73" sqref="M73"/>
      <rowBreaks count="1" manualBreakCount="1">
        <brk id="49" max="24" man="1"/>
      </rowBreaks>
      <colBreaks count="1" manualBreakCount="1">
        <brk id="24" max="60" man="1"/>
      </colBreaks>
      <pageMargins left="0.23622047244094491" right="0.19685039370078741" top="0.27559055118110237" bottom="0.23622047244094491" header="0.39370078740157483" footer="0.39370078740157483"/>
      <pageSetup paperSize="8" scale="80" firstPageNumber="161" orientation="landscape" useFirstPageNumber="1" r:id="rId6"/>
      <headerFooter alignWithMargins="0">
        <oddFooter>&amp;C&amp;12&amp;P</oddFooter>
      </headerFooter>
    </customSheetView>
    <customSheetView guid="{03445B5C-49D0-440B-BC0D-86CAF9BBA1EB}" showPageBreaks="1" showGridLines="0" printArea="1" hiddenColumns="1">
      <pane xSplit="3" ySplit="2" topLeftCell="K14" activePane="bottomRight" state="frozen"/>
      <selection pane="bottomRight" activeCell="K35" sqref="K35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7"/>
      <headerFooter alignWithMargins="0"/>
    </customSheetView>
    <customSheetView guid="{287BB99E-4494-4C80-9BF5-A16ED9F406F9}" scale="70" showPageBreaks="1" showGridLines="0" printArea="1" hiddenColumns="1" view="pageBreakPreview">
      <pane xSplit="3" ySplit="2" topLeftCell="H39" activePane="bottomRight" state="frozen"/>
      <selection pane="bottomRight" activeCell="O62" sqref="O62:P62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8"/>
      <headerFooter alignWithMargins="0"/>
    </customSheetView>
    <customSheetView guid="{FF88790F-B3A8-43E0-9E45-6D97494C5053}" scale="80" showPageBreaks="1" showGridLines="0" printArea="1" hiddenColumns="1" topLeftCell="L1">
      <pane ySplit="3" topLeftCell="A4" activePane="bottomLeft" state="frozen"/>
      <selection pane="bottomLeft" activeCell="X14" sqref="X14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9"/>
      <headerFooter alignWithMargins="0">
        <oddFooter>&amp;C&amp;12&amp;P</oddFooter>
      </headerFooter>
    </customSheetView>
    <customSheetView guid="{D3A61B8E-B80B-4891-82C2-7853BFCB940C}" scale="80" showPageBreaks="1" showGridLines="0" printArea="1" hiddenColumns="1" view="pageBreakPreview">
      <pane xSplit="10" ySplit="2" topLeftCell="L27" activePane="bottomRight" state="frozen"/>
      <selection pane="bottomRight" activeCell="A38" sqref="A38:X38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0"/>
      <headerFooter alignWithMargins="0"/>
    </customSheetView>
  </customSheetViews>
  <mergeCells count="2">
    <mergeCell ref="A1:N1"/>
    <mergeCell ref="G54:H54"/>
  </mergeCells>
  <pageMargins left="0.35433070866141736" right="0.19685039370078741" top="0.59055118110236227" bottom="0.62992125984251968" header="0.35433070866141736" footer="0.35433070866141736"/>
  <pageSetup paperSize="8" scale="85" orientation="landscape" useFirstPageNumber="1" r:id="rId11"/>
  <headerFooter alignWithMargins="0">
    <oddFooter>&amp;C&amp;12&amp;P</oddFooter>
  </headerFooter>
  <rowBreaks count="1" manualBreakCount="1">
    <brk id="4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POTRAŽIVANJA </vt:lpstr>
      <vt:lpstr>'POTRAŽIVANJA '!Ispis_naslova</vt:lpstr>
      <vt:lpstr>'POTRAŽIVANJA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Batelić Barbara</cp:lastModifiedBy>
  <cp:lastPrinted>2024-08-20T05:11:53Z</cp:lastPrinted>
  <dcterms:created xsi:type="dcterms:W3CDTF">2015-04-17T07:43:30Z</dcterms:created>
  <dcterms:modified xsi:type="dcterms:W3CDTF">2024-08-20T05:12:16Z</dcterms:modified>
</cp:coreProperties>
</file>